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92" activeTab="4"/>
  </bookViews>
  <sheets>
    <sheet name="Startlist" sheetId="1" r:id="rId1"/>
    <sheet name="Startlist 4D" sheetId="2" r:id="rId2"/>
    <sheet name="Results" sheetId="3" r:id="rId3"/>
    <sheet name="Winners" sheetId="4" r:id="rId4"/>
    <sheet name="Sheet1" sheetId="5" r:id="rId5"/>
    <sheet name="Teams" sheetId="6" r:id="rId6"/>
    <sheet name="Retired" sheetId="7" r:id="rId7"/>
    <sheet name="Speed" sheetId="8" r:id="rId8"/>
    <sheet name="Penalt" sheetId="9" r:id="rId9"/>
    <sheet name="Classes" sheetId="10" r:id="rId10"/>
    <sheet name="Overall result" sheetId="11" r:id="rId11"/>
    <sheet name="EE Champ" sheetId="12" r:id="rId12"/>
    <sheet name="Powerstage" sheetId="13" r:id="rId13"/>
  </sheets>
  <definedNames>
    <definedName name="_xlnm._FilterDatabase" localSheetId="11" hidden="1">'EE Champ'!$A$7:$H$67</definedName>
    <definedName name="_xlnm._FilterDatabase" localSheetId="10" hidden="1">'Overall result'!$A$7:$H$7</definedName>
    <definedName name="_xlnm._FilterDatabase" localSheetId="12" hidden="1">'Powerstage'!$A$7:$H$59</definedName>
    <definedName name="_xlnm._FilterDatabase" localSheetId="0" hidden="1">'Startlist'!$A$7:$I$84</definedName>
    <definedName name="EXCKLASS" localSheetId="9">'Classes'!$C$8:$F$16</definedName>
    <definedName name="EXCPENAL" localSheetId="8">'Penalt'!$A$10:$J$18</definedName>
    <definedName name="EXCPENAL_1" localSheetId="8">'Penalt'!#REF!</definedName>
    <definedName name="EXCPENAL_2" localSheetId="8">'Penalt'!#REF!</definedName>
    <definedName name="EXCPENAL_3" localSheetId="8">'Penalt'!#REF!</definedName>
    <definedName name="EXCPENAL_4" localSheetId="8">'Penalt'!#REF!</definedName>
    <definedName name="EXCRETIR" localSheetId="6">'Retired'!$A$10:$H$32</definedName>
    <definedName name="EXCSTART" localSheetId="11">'EE Champ'!$A$8:$I$67</definedName>
    <definedName name="EXCSTART" localSheetId="10">'Overall result'!$A$8:$I$70</definedName>
    <definedName name="EXCSTART" localSheetId="12">'Powerstage'!$A$8:$I$49</definedName>
    <definedName name="EXCSTART" localSheetId="0">'Startlist'!$A$8:$J$84</definedName>
    <definedName name="EXCSTART" localSheetId="1">'Startlist 4D'!$A$8:$I$70</definedName>
    <definedName name="GGG" localSheetId="2">'Results'!$A$8:$N$161</definedName>
    <definedName name="_xlnm.Print_Area" localSheetId="10">'Overall result'!$A$1:$H$84</definedName>
    <definedName name="_xlnm.Print_Area" localSheetId="8">'Penalt'!$A$1:$I$18</definedName>
    <definedName name="_xlnm.Print_Area" localSheetId="2">'Results'!$A$2:$M$161</definedName>
    <definedName name="_xlnm.Print_Area" localSheetId="6">'Retired'!$A$1:$G$32</definedName>
    <definedName name="_xlnm.Print_Area" localSheetId="4">'Sheet1'!$A$1:$H$93</definedName>
    <definedName name="_xlnm.Print_Area" localSheetId="7">'Speed'!$A$1:$J$35</definedName>
    <definedName name="_xlnm.Print_Area" localSheetId="0">'Startlist'!$A$2:$I$84</definedName>
    <definedName name="_xlnm.Print_Area" localSheetId="1">'Startlist 4D'!$A$1:$I$72</definedName>
    <definedName name="_xlnm.Print_Area" localSheetId="5">'Teams'!$A$1:$H$94</definedName>
    <definedName name="_xlnm.Print_Area" localSheetId="3">'Winners'!$A$1:$I$58</definedName>
  </definedNames>
  <calcPr fullCalcOnLoad="1"/>
</workbook>
</file>

<file path=xl/sharedStrings.xml><?xml version="1.0" encoding="utf-8"?>
<sst xmlns="http://schemas.openxmlformats.org/spreadsheetml/2006/main" count="3189" uniqueCount="1824">
  <si>
    <t>VÕRU</t>
  </si>
  <si>
    <t>Class</t>
  </si>
  <si>
    <t>Drivers</t>
  </si>
  <si>
    <t>Overall result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</si>
  <si>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</si>
  <si>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</si>
  <si>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</si>
  <si>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</si>
  <si>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</si>
  <si>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</si>
  <si>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</si>
  <si>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</si>
  <si>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</si>
  <si>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</si>
  <si>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</si>
  <si>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</si>
  <si>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</si>
  <si>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</si>
  <si>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</si>
  <si>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</si>
  <si>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</si>
  <si>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</si>
  <si>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</si>
  <si>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</si>
  <si>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</si>
  <si>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</si>
  <si>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</si>
  <si>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</si>
  <si>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</si>
  <si>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</si>
  <si>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</si>
  <si>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</si>
  <si>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</si>
  <si>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</si>
  <si>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</si>
  <si>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</si>
  <si>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</si>
  <si>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</si>
  <si>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</si>
  <si>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</si>
  <si>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</si>
  <si>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</si>
  <si>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</si>
  <si>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</si>
  <si>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</si>
  <si>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</si>
  <si>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</si>
  <si>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 xml:space="preserve"> 8:27</t>
  </si>
  <si>
    <t xml:space="preserve"> 8:24</t>
  </si>
  <si>
    <t xml:space="preserve"> 8:21</t>
  </si>
  <si>
    <t xml:space="preserve"> 8:18</t>
  </si>
  <si>
    <t>8th  VÕRUMAA  WINTER RALLY 2015</t>
  </si>
  <si>
    <t>Power Stage - Special Stage 3</t>
  </si>
  <si>
    <t xml:space="preserve">  1.</t>
  </si>
  <si>
    <t>MV1</t>
  </si>
  <si>
    <t>Sander Pärn</t>
  </si>
  <si>
    <t>James Morgan</t>
  </si>
  <si>
    <t>EST / GB</t>
  </si>
  <si>
    <t>MM-MOTORSPORT</t>
  </si>
  <si>
    <t>Ford Fiesta RS</t>
  </si>
  <si>
    <t xml:space="preserve"> 8:30</t>
  </si>
  <si>
    <t xml:space="preserve">  2.</t>
  </si>
  <si>
    <t>MV2</t>
  </si>
  <si>
    <t>Timmu Kōrge</t>
  </si>
  <si>
    <t>Erki Pints</t>
  </si>
  <si>
    <t>EST</t>
  </si>
  <si>
    <t>SAR-TECH MOTORSPORT</t>
  </si>
  <si>
    <t>Mitsubishi Lancer Evo 9</t>
  </si>
  <si>
    <t xml:space="preserve"> 8:31</t>
  </si>
  <si>
    <t xml:space="preserve">  3.</t>
  </si>
  <si>
    <t>Rainer Aus</t>
  </si>
  <si>
    <t>Simo Koskinen</t>
  </si>
  <si>
    <t>LEDRENT RALLY TEAM</t>
  </si>
  <si>
    <t xml:space="preserve"> 8:32</t>
  </si>
  <si>
    <t xml:space="preserve">  4.</t>
  </si>
  <si>
    <t>Egon Kaur</t>
  </si>
  <si>
    <t>Annika Arnek</t>
  </si>
  <si>
    <t>KAUR MOTORSPORT</t>
  </si>
  <si>
    <t xml:space="preserve"> 8:33</t>
  </si>
  <si>
    <t xml:space="preserve">  5.</t>
  </si>
  <si>
    <t>Roland Murakas</t>
  </si>
  <si>
    <t>Kalle Adler</t>
  </si>
  <si>
    <t>PROREHV RALLY TEAM</t>
  </si>
  <si>
    <t xml:space="preserve"> 8:34</t>
  </si>
  <si>
    <t xml:space="preserve">  6.</t>
  </si>
  <si>
    <t>Janis Vorobjovs</t>
  </si>
  <si>
    <t>Andris Malnieks</t>
  </si>
  <si>
    <t>LAT</t>
  </si>
  <si>
    <t>VOROBJOVS RACING</t>
  </si>
  <si>
    <t>Mitsubishi Lancer Evo 10</t>
  </si>
  <si>
    <t xml:space="preserve"> 8:35</t>
  </si>
  <si>
    <t xml:space="preserve">  7.</t>
  </si>
  <si>
    <t>Maciej Rzeznik</t>
  </si>
  <si>
    <t>Przemyslaw Mazur</t>
  </si>
  <si>
    <t>POL</t>
  </si>
  <si>
    <t>MACIEJ RZEZNIK</t>
  </si>
  <si>
    <t xml:space="preserve"> 8:36</t>
  </si>
  <si>
    <t xml:space="preserve">  8.</t>
  </si>
  <si>
    <t>MV8</t>
  </si>
  <si>
    <t>Ranno Bundsen</t>
  </si>
  <si>
    <t>Robert Loshtshenikov</t>
  </si>
  <si>
    <t>TIKKRI MOTORSPORT</t>
  </si>
  <si>
    <t>Mitsubishi Lancer Evo 6</t>
  </si>
  <si>
    <t xml:space="preserve"> 8:37</t>
  </si>
  <si>
    <t xml:space="preserve">  9.</t>
  </si>
  <si>
    <t>Meelis Orgla</t>
  </si>
  <si>
    <t>Jaan Halliste</t>
  </si>
  <si>
    <t>CUEKS RACING</t>
  </si>
  <si>
    <t>Mitsubishi Lancer Evo 7</t>
  </si>
  <si>
    <t xml:space="preserve"> 8:38</t>
  </si>
  <si>
    <t xml:space="preserve"> 10.</t>
  </si>
  <si>
    <t>Radoslaw Raczkowski</t>
  </si>
  <si>
    <t>Szymon Gospodarczyk</t>
  </si>
  <si>
    <t>RADOSLAW RACZKOWSKI</t>
  </si>
  <si>
    <t>Subaru Impreza</t>
  </si>
  <si>
    <t xml:space="preserve"> 8:39</t>
  </si>
  <si>
    <t xml:space="preserve"> 11.</t>
  </si>
  <si>
    <t>Yuri Sidorenko</t>
  </si>
  <si>
    <t>Sergei Larens</t>
  </si>
  <si>
    <t>RUS / EST</t>
  </si>
  <si>
    <t>BLISS RALLY</t>
  </si>
  <si>
    <t xml:space="preserve"> 8:40</t>
  </si>
  <si>
    <t xml:space="preserve"> 12.</t>
  </si>
  <si>
    <t>Allan Ilves</t>
  </si>
  <si>
    <t>Kristo Tamm</t>
  </si>
  <si>
    <t>Mitsubishi Lancer Evo 8</t>
  </si>
  <si>
    <t xml:space="preserve"> 8:41</t>
  </si>
  <si>
    <t xml:space="preserve"> 13.</t>
  </si>
  <si>
    <t>Aiko Aigro</t>
  </si>
  <si>
    <t>Kermo Kärtmann</t>
  </si>
  <si>
    <t xml:space="preserve"> 8:42</t>
  </si>
  <si>
    <t xml:space="preserve"> 14.</t>
  </si>
  <si>
    <t>Guntis Lielkajis</t>
  </si>
  <si>
    <t>Vilnis Mikelsons</t>
  </si>
  <si>
    <t>GUNTIS LIELKAJIS</t>
  </si>
  <si>
    <t>Mitsubishi Lancer Evo</t>
  </si>
  <si>
    <t xml:space="preserve"> 8:43</t>
  </si>
  <si>
    <t xml:space="preserve"> 15.</t>
  </si>
  <si>
    <t>MV6</t>
  </si>
  <si>
    <t>Ken Torn</t>
  </si>
  <si>
    <t>Riivo Mesila</t>
  </si>
  <si>
    <t>Honda Civic Type-R</t>
  </si>
  <si>
    <t xml:space="preserve"> 8:44</t>
  </si>
  <si>
    <t xml:space="preserve"> 16.</t>
  </si>
  <si>
    <t>MV4</t>
  </si>
  <si>
    <t>Karl-Martin Volver</t>
  </si>
  <si>
    <t>Margus Jōerand</t>
  </si>
  <si>
    <t>ASRT RALLY TEAM</t>
  </si>
  <si>
    <t>Peugeot 208 R2</t>
  </si>
  <si>
    <t xml:space="preserve"> 8:45</t>
  </si>
  <si>
    <t xml:space="preserve"> 17.</t>
  </si>
  <si>
    <t>Vasily Gryazin</t>
  </si>
  <si>
    <t>Dmitrii Lebedik</t>
  </si>
  <si>
    <t>SPORTS RACING TECHNOLOGIES</t>
  </si>
  <si>
    <t>Peugeot 208</t>
  </si>
  <si>
    <t xml:space="preserve"> 8:46</t>
  </si>
  <si>
    <t xml:space="preserve"> 18.</t>
  </si>
  <si>
    <t>Mait Maarend</t>
  </si>
  <si>
    <t>Mihkel Kapp</t>
  </si>
  <si>
    <t xml:space="preserve"> 8:47</t>
  </si>
  <si>
    <t xml:space="preserve"> 19.</t>
  </si>
  <si>
    <t>Rünno Ubinhain</t>
  </si>
  <si>
    <t>Riho Tenveld</t>
  </si>
  <si>
    <t>Subaru Impreza STI</t>
  </si>
  <si>
    <t xml:space="preserve"> 8:48</t>
  </si>
  <si>
    <t xml:space="preserve"> 20.</t>
  </si>
  <si>
    <t>MV7</t>
  </si>
  <si>
    <t>Dmitry Nikonchuk</t>
  </si>
  <si>
    <t>Elena Nikonchuk</t>
  </si>
  <si>
    <t>RUS</t>
  </si>
  <si>
    <t>MS RACING</t>
  </si>
  <si>
    <t>BMW M3</t>
  </si>
  <si>
    <t xml:space="preserve"> 8:49</t>
  </si>
  <si>
    <t xml:space="preserve"> 21.</t>
  </si>
  <si>
    <t>Lembit Soe</t>
  </si>
  <si>
    <t>Ahto Pihlas</t>
  </si>
  <si>
    <t>Toyota Starlet</t>
  </si>
  <si>
    <t xml:space="preserve"> 8:50</t>
  </si>
  <si>
    <t xml:space="preserve"> 22.</t>
  </si>
  <si>
    <t>Madis Vanaselja</t>
  </si>
  <si>
    <t>Jaanus Hōbemägi</t>
  </si>
  <si>
    <t xml:space="preserve"> 8:51</t>
  </si>
  <si>
    <t xml:space="preserve"> 23.</t>
  </si>
  <si>
    <t>Roland Poom</t>
  </si>
  <si>
    <t>Marti Halling</t>
  </si>
  <si>
    <t>Ford Fiesta R2</t>
  </si>
  <si>
    <t xml:space="preserve"> 8:52</t>
  </si>
  <si>
    <t xml:space="preserve"> 24.</t>
  </si>
  <si>
    <t>David Sultanjants</t>
  </si>
  <si>
    <t>Siim Oja</t>
  </si>
  <si>
    <t>Citroen DS3</t>
  </si>
  <si>
    <t xml:space="preserve"> 8:53</t>
  </si>
  <si>
    <t xml:space="preserve"> 25.</t>
  </si>
  <si>
    <t>Sergey Uger</t>
  </si>
  <si>
    <t>Trofim Chikin</t>
  </si>
  <si>
    <t>ISR / RUS</t>
  </si>
  <si>
    <t>CONE FOREST RALLY TEAM</t>
  </si>
  <si>
    <t xml:space="preserve"> 8:54</t>
  </si>
  <si>
    <t xml:space="preserve"> 26.</t>
  </si>
  <si>
    <t>Kristo Subi</t>
  </si>
  <si>
    <t>Raido Subi</t>
  </si>
  <si>
    <t>ECOM MOTORSPORT</t>
  </si>
  <si>
    <t xml:space="preserve"> 8:55</t>
  </si>
  <si>
    <t xml:space="preserve"> 27.</t>
  </si>
  <si>
    <t>Sander Sepp</t>
  </si>
  <si>
    <t>Ants Uustalu</t>
  </si>
  <si>
    <t>Renault Clio Ragnotti</t>
  </si>
  <si>
    <t xml:space="preserve"> 8:56</t>
  </si>
  <si>
    <t xml:space="preserve"> 28.</t>
  </si>
  <si>
    <t>Nikolay Gryazin</t>
  </si>
  <si>
    <t>Yaroslav Fedorov</t>
  </si>
  <si>
    <t>LAT / RUS</t>
  </si>
  <si>
    <t xml:space="preserve"> 8:57</t>
  </si>
  <si>
    <t xml:space="preserve"> 29.</t>
  </si>
  <si>
    <t>Gustav Kruuda</t>
  </si>
  <si>
    <t>Ken Järveoja</t>
  </si>
  <si>
    <t>ME3</t>
  </si>
  <si>
    <t xml:space="preserve"> 8:58</t>
  </si>
  <si>
    <t xml:space="preserve"> 30.</t>
  </si>
  <si>
    <t>Toms Lielkajis</t>
  </si>
  <si>
    <t>Toms Pirktins</t>
  </si>
  <si>
    <t>LMT AUTOSPORTA AKADEMIJA</t>
  </si>
  <si>
    <t>Ford Fiesta</t>
  </si>
  <si>
    <t xml:space="preserve"> 8:59</t>
  </si>
  <si>
    <t xml:space="preserve"> 31.</t>
  </si>
  <si>
    <t>Dmitry Gorschakov</t>
  </si>
  <si>
    <t>Konstantin Ogarko</t>
  </si>
  <si>
    <t>ALM MOTORSPORT</t>
  </si>
  <si>
    <t>Renault Clio</t>
  </si>
  <si>
    <t xml:space="preserve"> 9:00</t>
  </si>
  <si>
    <t xml:space="preserve"> 32.</t>
  </si>
  <si>
    <t>Janis Cielens</t>
  </si>
  <si>
    <t>Salvis Rambols</t>
  </si>
  <si>
    <t>SB SPORTS</t>
  </si>
  <si>
    <t>VW Golf II</t>
  </si>
  <si>
    <t xml:space="preserve"> 9:01</t>
  </si>
  <si>
    <t xml:space="preserve"> 33.</t>
  </si>
  <si>
    <t>Egidijus Valeisa</t>
  </si>
  <si>
    <t>Povilas Reisas</t>
  </si>
  <si>
    <t>LIT</t>
  </si>
  <si>
    <t>MAZEIKIU ASK</t>
  </si>
  <si>
    <t xml:space="preserve"> 9:02</t>
  </si>
  <si>
    <t xml:space="preserve"> 34.</t>
  </si>
  <si>
    <t>Vaiko Samm</t>
  </si>
  <si>
    <t>Raigo Press</t>
  </si>
  <si>
    <t>Subaru Impreza WRX STI</t>
  </si>
  <si>
    <t xml:space="preserve"> 9:03</t>
  </si>
  <si>
    <t xml:space="preserve"> 35.</t>
  </si>
  <si>
    <t>Kaido Raiend</t>
  </si>
  <si>
    <t>Hanno Hussar</t>
  </si>
  <si>
    <t>OK TSK</t>
  </si>
  <si>
    <t xml:space="preserve"> 9:04</t>
  </si>
  <si>
    <t xml:space="preserve"> 36.</t>
  </si>
  <si>
    <t>Janis Krickis</t>
  </si>
  <si>
    <t>ABAUTOSPORTS</t>
  </si>
  <si>
    <t xml:space="preserve"> 9:05</t>
  </si>
  <si>
    <t xml:space="preserve"> 37.</t>
  </si>
  <si>
    <t>Vadim Kuznetsov</t>
  </si>
  <si>
    <t>Roman Kapustin</t>
  </si>
  <si>
    <t xml:space="preserve"> 9:06</t>
  </si>
  <si>
    <t xml:space="preserve"> 38.</t>
  </si>
  <si>
    <t>Dmitry Feofanov</t>
  </si>
  <si>
    <t>Maxim Gordyushkin</t>
  </si>
  <si>
    <t>ASPORT</t>
  </si>
  <si>
    <t xml:space="preserve"> 9:07</t>
  </si>
  <si>
    <t xml:space="preserve"> 39.</t>
  </si>
  <si>
    <t>Denis Levyatov</t>
  </si>
  <si>
    <t>Mariya Uger</t>
  </si>
  <si>
    <t>RUS / ISR</t>
  </si>
  <si>
    <t xml:space="preserve"> 9:08</t>
  </si>
  <si>
    <t xml:space="preserve"> 40.</t>
  </si>
  <si>
    <t>Tauri Vask</t>
  </si>
  <si>
    <t>Tanel Vask</t>
  </si>
  <si>
    <t xml:space="preserve"> 9:09</t>
  </si>
  <si>
    <t xml:space="preserve"> 41.</t>
  </si>
  <si>
    <t>Mario Jürimäe</t>
  </si>
  <si>
    <t>Timo Kasesalu</t>
  </si>
  <si>
    <t xml:space="preserve"> 9:10</t>
  </si>
  <si>
    <t xml:space="preserve"> 42.</t>
  </si>
  <si>
    <t>Raiko Aru</t>
  </si>
  <si>
    <t>Veiko Kullamäe</t>
  </si>
  <si>
    <t>BMW 325</t>
  </si>
  <si>
    <t xml:space="preserve"> 9:11</t>
  </si>
  <si>
    <t xml:space="preserve"> 43.</t>
  </si>
  <si>
    <t>Saulius Venclovas</t>
  </si>
  <si>
    <t>Aisvydas Paliukenas</t>
  </si>
  <si>
    <t>SAMSONASRACING.COM</t>
  </si>
  <si>
    <t xml:space="preserve"> 9:12</t>
  </si>
  <si>
    <t xml:space="preserve"> 44.</t>
  </si>
  <si>
    <t>Karel Tölp</t>
  </si>
  <si>
    <t>Teele Sepp</t>
  </si>
  <si>
    <t xml:space="preserve"> 9:13</t>
  </si>
  <si>
    <t xml:space="preserve"> 45.</t>
  </si>
  <si>
    <t>Kaspar Kasari</t>
  </si>
  <si>
    <t>Hannes Kuusmaa</t>
  </si>
  <si>
    <t xml:space="preserve"> 9:14</t>
  </si>
  <si>
    <t xml:space="preserve"> 46.</t>
  </si>
  <si>
    <t>MV5</t>
  </si>
  <si>
    <t>Rainer Meus</t>
  </si>
  <si>
    <t>Kaupo Vana</t>
  </si>
  <si>
    <t>LADA VFTS</t>
  </si>
  <si>
    <t xml:space="preserve"> 9:15</t>
  </si>
  <si>
    <t xml:space="preserve"> 47.</t>
  </si>
  <si>
    <t>Martin Vatter</t>
  </si>
  <si>
    <t>Oliver Peebo</t>
  </si>
  <si>
    <t xml:space="preserve"> 9:16</t>
  </si>
  <si>
    <t xml:space="preserve"> 48.</t>
  </si>
  <si>
    <t>Ott Mesikäpp</t>
  </si>
  <si>
    <t>Alvar Kuutok</t>
  </si>
  <si>
    <t xml:space="preserve"> 9:17</t>
  </si>
  <si>
    <t xml:space="preserve"> 49.</t>
  </si>
  <si>
    <t>Gert-Kaupo Kähr</t>
  </si>
  <si>
    <t>Jan Pantalon</t>
  </si>
  <si>
    <t>REINUP MOTORSPORT</t>
  </si>
  <si>
    <t>Honda Civic</t>
  </si>
  <si>
    <t xml:space="preserve"> 9:18</t>
  </si>
  <si>
    <t xml:space="preserve"> 50.</t>
  </si>
  <si>
    <t>Laurynas Dirzininkas</t>
  </si>
  <si>
    <t>Mindaugas Raibuzis</t>
  </si>
  <si>
    <t xml:space="preserve"> 9:19</t>
  </si>
  <si>
    <t xml:space="preserve"> 51.</t>
  </si>
  <si>
    <t>Kristian Pints</t>
  </si>
  <si>
    <t>Cristen Laos</t>
  </si>
  <si>
    <t xml:space="preserve"> 9:20</t>
  </si>
  <si>
    <t xml:space="preserve"> 52.</t>
  </si>
  <si>
    <t>Marko Ringenberg</t>
  </si>
  <si>
    <t>Allar Heina</t>
  </si>
  <si>
    <t>Opel Ascona</t>
  </si>
  <si>
    <t xml:space="preserve"> 9:21</t>
  </si>
  <si>
    <t xml:space="preserve"> 53.</t>
  </si>
  <si>
    <t>Kasper Koosa</t>
  </si>
  <si>
    <t>Ronald Jürgenson</t>
  </si>
  <si>
    <t>Nissan Sunny GTI</t>
  </si>
  <si>
    <t xml:space="preserve"> 9:22</t>
  </si>
  <si>
    <t xml:space="preserve"> 54.</t>
  </si>
  <si>
    <t>Peep Trave</t>
  </si>
  <si>
    <t>Siim Sooäär</t>
  </si>
  <si>
    <t>Mitsubishi Colt</t>
  </si>
  <si>
    <t xml:space="preserve"> 9:23</t>
  </si>
  <si>
    <t xml:space="preserve"> 55.</t>
  </si>
  <si>
    <t>Maila Vaher</t>
  </si>
  <si>
    <t>Inger Tuur</t>
  </si>
  <si>
    <t>Nissan Sunny</t>
  </si>
  <si>
    <t xml:space="preserve"> 9:24</t>
  </si>
  <si>
    <t xml:space="preserve"> 56.</t>
  </si>
  <si>
    <t>Henri Franke</t>
  </si>
  <si>
    <t>Silver Siivelt</t>
  </si>
  <si>
    <t>Suzuki Baleno</t>
  </si>
  <si>
    <t xml:space="preserve"> 9:25</t>
  </si>
  <si>
    <t xml:space="preserve"> 57.</t>
  </si>
  <si>
    <t>Lauri Luts</t>
  </si>
  <si>
    <t>Urmo Luts</t>
  </si>
  <si>
    <t xml:space="preserve"> 9:26</t>
  </si>
  <si>
    <t xml:space="preserve"> 58.</t>
  </si>
  <si>
    <t>Tauri Pihlas</t>
  </si>
  <si>
    <t>Ott Kiil</t>
  </si>
  <si>
    <t xml:space="preserve"> 9:27</t>
  </si>
  <si>
    <t xml:space="preserve"> 59.</t>
  </si>
  <si>
    <t>Raigo Reimal</t>
  </si>
  <si>
    <t>Magnus Lepp</t>
  </si>
  <si>
    <t>VW Golf</t>
  </si>
  <si>
    <t xml:space="preserve"> 9:28</t>
  </si>
  <si>
    <t xml:space="preserve"> 60.</t>
  </si>
  <si>
    <t>Pavlo Kopylets</t>
  </si>
  <si>
    <t>Yevheniy Borshchenko</t>
  </si>
  <si>
    <t>UKR</t>
  </si>
  <si>
    <t>IVAN OSTAPCHENKO</t>
  </si>
  <si>
    <t>Seat Leon</t>
  </si>
  <si>
    <t xml:space="preserve"> 9:29</t>
  </si>
  <si>
    <t xml:space="preserve"> 61.</t>
  </si>
  <si>
    <t>Janek Jelle</t>
  </si>
  <si>
    <t>Andres Lichtfeldt</t>
  </si>
  <si>
    <t>EHMOFIX RALLY TEAM</t>
  </si>
  <si>
    <t>VAZ 2105</t>
  </si>
  <si>
    <t xml:space="preserve"> 9:30</t>
  </si>
  <si>
    <t xml:space="preserve"> 62.</t>
  </si>
  <si>
    <t>Alari Sillaste</t>
  </si>
  <si>
    <t>Arvo Liimann</t>
  </si>
  <si>
    <t>GAZ RALLIKLUBI</t>
  </si>
  <si>
    <t>AZLK 2140</t>
  </si>
  <si>
    <t xml:space="preserve"> 9:31</t>
  </si>
  <si>
    <t xml:space="preserve"> 63.</t>
  </si>
  <si>
    <t>Mihkel Varul</t>
  </si>
  <si>
    <t>Marko Kaasik</t>
  </si>
  <si>
    <t>YELLOW RACING</t>
  </si>
  <si>
    <t>VW GOLF II</t>
  </si>
  <si>
    <t xml:space="preserve"> 9:32</t>
  </si>
  <si>
    <t xml:space="preserve"> 64.</t>
  </si>
  <si>
    <t>MV9</t>
  </si>
  <si>
    <t>Toomas Repp</t>
  </si>
  <si>
    <t>Oliver Ojaveer</t>
  </si>
  <si>
    <t>GAZ 53</t>
  </si>
  <si>
    <t xml:space="preserve"> 9:33</t>
  </si>
  <si>
    <t xml:space="preserve"> 65.</t>
  </si>
  <si>
    <t>Veiko Liukanen</t>
  </si>
  <si>
    <t>Toivo Liukanen</t>
  </si>
  <si>
    <t>MÄRJAMAA RALLY TEAM</t>
  </si>
  <si>
    <t>GAZ 51</t>
  </si>
  <si>
    <t xml:space="preserve"> 9:34</t>
  </si>
  <si>
    <t xml:space="preserve"> 66.</t>
  </si>
  <si>
    <t>Kaido Vilu</t>
  </si>
  <si>
    <t>Andrus Markson</t>
  </si>
  <si>
    <t>GAZ 51A</t>
  </si>
  <si>
    <t xml:space="preserve"> 9:35</t>
  </si>
  <si>
    <t xml:space="preserve"> 67.</t>
  </si>
  <si>
    <t>Mikk Mäesaar</t>
  </si>
  <si>
    <t>Illimar Hirsnik</t>
  </si>
  <si>
    <t>PROREX RACING</t>
  </si>
  <si>
    <t xml:space="preserve"> 9:36</t>
  </si>
  <si>
    <t xml:space="preserve"> 68.</t>
  </si>
  <si>
    <t>Birger Rasmussen</t>
  </si>
  <si>
    <t>Lauri Lumiste</t>
  </si>
  <si>
    <t>GAZ 52</t>
  </si>
  <si>
    <t xml:space="preserve"> 9:37</t>
  </si>
  <si>
    <t xml:space="preserve"> 69.</t>
  </si>
  <si>
    <t>Siim Plangi</t>
  </si>
  <si>
    <t>Marek Sarapuu</t>
  </si>
  <si>
    <t xml:space="preserve"> 9:38</t>
  </si>
  <si>
    <t xml:space="preserve"> 70.</t>
  </si>
  <si>
    <t>MV3</t>
  </si>
  <si>
    <t>Sander Siniorg</t>
  </si>
  <si>
    <t>Karl-Artur Viitra</t>
  </si>
  <si>
    <t xml:space="preserve"> 9:39</t>
  </si>
  <si>
    <t xml:space="preserve"> 71.</t>
  </si>
  <si>
    <t>Karl Tarrend</t>
  </si>
  <si>
    <t>Mirko Kaunis</t>
  </si>
  <si>
    <t>Citroen C2R2</t>
  </si>
  <si>
    <t xml:space="preserve"> 9:40</t>
  </si>
  <si>
    <t xml:space="preserve"> 72.</t>
  </si>
  <si>
    <t>Kenneth Sepp</t>
  </si>
  <si>
    <t>Tanel Kasesalu</t>
  </si>
  <si>
    <t xml:space="preserve"> 9:41</t>
  </si>
  <si>
    <t xml:space="preserve"> 73.</t>
  </si>
  <si>
    <t>Kevin Kuusik</t>
  </si>
  <si>
    <t>Kuldar Sikk</t>
  </si>
  <si>
    <t>OT RACING</t>
  </si>
  <si>
    <t xml:space="preserve"> 74.</t>
  </si>
  <si>
    <t>Alvar Kuusik</t>
  </si>
  <si>
    <t>Riho Kens</t>
  </si>
  <si>
    <t xml:space="preserve"> 9:43</t>
  </si>
  <si>
    <t xml:space="preserve"> 75.</t>
  </si>
  <si>
    <t>Rasmus Uustulnd</t>
  </si>
  <si>
    <t>Imre Kuusk</t>
  </si>
  <si>
    <t xml:space="preserve"> 9:44</t>
  </si>
  <si>
    <t xml:space="preserve"> 76.</t>
  </si>
  <si>
    <t>Oliver Ojaperv</t>
  </si>
  <si>
    <t>Jarno Talve</t>
  </si>
  <si>
    <t xml:space="preserve"> 9:45</t>
  </si>
  <si>
    <t xml:space="preserve"> 77.</t>
  </si>
  <si>
    <t>Miko-Ove Niinemäe</t>
  </si>
  <si>
    <t>Martin Valter</t>
  </si>
  <si>
    <t xml:space="preserve"> 9:46</t>
  </si>
  <si>
    <t>Safety 2</t>
  </si>
  <si>
    <t>Safety 1</t>
  </si>
  <si>
    <t>Rolands Laizans</t>
  </si>
  <si>
    <t>ASK AUTORIKONA</t>
  </si>
  <si>
    <t>LIGUR RACING</t>
  </si>
  <si>
    <t xml:space="preserve"> 9:47</t>
  </si>
  <si>
    <t>February 20-21, 2015</t>
  </si>
  <si>
    <t>14:10</t>
  </si>
  <si>
    <t>14:12</t>
  </si>
  <si>
    <t>Stardiprotokoll  / Startlist for Section 3 (TC4D)</t>
  </si>
  <si>
    <t>14:14</t>
  </si>
  <si>
    <t>14:16</t>
  </si>
  <si>
    <t>14:18</t>
  </si>
  <si>
    <t>14:20</t>
  </si>
  <si>
    <t>14:22</t>
  </si>
  <si>
    <t>14:24</t>
  </si>
  <si>
    <t>14:26</t>
  </si>
  <si>
    <t>14:28</t>
  </si>
  <si>
    <t>14:30</t>
  </si>
  <si>
    <t>14:32</t>
  </si>
  <si>
    <t>14:34</t>
  </si>
  <si>
    <t>14:36</t>
  </si>
  <si>
    <t>14:38</t>
  </si>
  <si>
    <t>14:40</t>
  </si>
  <si>
    <t>14:42</t>
  </si>
  <si>
    <t>14:44</t>
  </si>
  <si>
    <t>14:46</t>
  </si>
  <si>
    <t>14:48</t>
  </si>
  <si>
    <t>14:50</t>
  </si>
  <si>
    <t>14:52</t>
  </si>
  <si>
    <t>14:54</t>
  </si>
  <si>
    <t>14:56</t>
  </si>
  <si>
    <t>14:58</t>
  </si>
  <si>
    <t>15:00</t>
  </si>
  <si>
    <t>15:02</t>
  </si>
  <si>
    <t>15:04</t>
  </si>
  <si>
    <t>15:06</t>
  </si>
  <si>
    <t>15:08</t>
  </si>
  <si>
    <t>15:10</t>
  </si>
  <si>
    <t>15:12</t>
  </si>
  <si>
    <t>15:14</t>
  </si>
  <si>
    <t>15:16</t>
  </si>
  <si>
    <t>15:18</t>
  </si>
  <si>
    <t>15:20</t>
  </si>
  <si>
    <t>15:22</t>
  </si>
  <si>
    <t>15:24</t>
  </si>
  <si>
    <t>15:26</t>
  </si>
  <si>
    <t>15:28</t>
  </si>
  <si>
    <t>15:30</t>
  </si>
  <si>
    <t>15:32</t>
  </si>
  <si>
    <t>15:34</t>
  </si>
  <si>
    <t>15:36</t>
  </si>
  <si>
    <t>15:38</t>
  </si>
  <si>
    <t>15:40</t>
  </si>
  <si>
    <t>15:42</t>
  </si>
  <si>
    <t>15:44</t>
  </si>
  <si>
    <t>15:46</t>
  </si>
  <si>
    <t>15:48</t>
  </si>
  <si>
    <t>15:50</t>
  </si>
  <si>
    <t>15:52</t>
  </si>
  <si>
    <t>15:54</t>
  </si>
  <si>
    <t>15:56</t>
  </si>
  <si>
    <t>15:58</t>
  </si>
  <si>
    <t>16:00</t>
  </si>
  <si>
    <t>16:02</t>
  </si>
  <si>
    <t>16:04</t>
  </si>
  <si>
    <t>16:06</t>
  </si>
  <si>
    <t>16:08</t>
  </si>
  <si>
    <t>16:10</t>
  </si>
  <si>
    <t>16:12</t>
  </si>
  <si>
    <t>16:14</t>
  </si>
  <si>
    <t>16:16</t>
  </si>
  <si>
    <t>16:18</t>
  </si>
  <si>
    <t>14:07</t>
  </si>
  <si>
    <t>14:04</t>
  </si>
  <si>
    <t>14:01</t>
  </si>
  <si>
    <t>13:58</t>
  </si>
  <si>
    <t xml:space="preserve">  1/1</t>
  </si>
  <si>
    <t>Pärn/Morgan</t>
  </si>
  <si>
    <t xml:space="preserve"> 7.16,6</t>
  </si>
  <si>
    <t xml:space="preserve"> 5.05,8</t>
  </si>
  <si>
    <t>12.22,4</t>
  </si>
  <si>
    <t xml:space="preserve">   1/1</t>
  </si>
  <si>
    <t>+ 0.00,0</t>
  </si>
  <si>
    <t xml:space="preserve">  2/1</t>
  </si>
  <si>
    <t>Kōrge/Pints</t>
  </si>
  <si>
    <t xml:space="preserve"> 7.22,4</t>
  </si>
  <si>
    <t xml:space="preserve"> 5.10,8</t>
  </si>
  <si>
    <t>12.33,2</t>
  </si>
  <si>
    <t xml:space="preserve">   2/1</t>
  </si>
  <si>
    <t xml:space="preserve">  3/2</t>
  </si>
  <si>
    <t>Plangi/Sarapuu</t>
  </si>
  <si>
    <t xml:space="preserve"> 7.25,7</t>
  </si>
  <si>
    <t xml:space="preserve"> 5.15,5</t>
  </si>
  <si>
    <t>12.41,2</t>
  </si>
  <si>
    <t xml:space="preserve">   3/2</t>
  </si>
  <si>
    <t xml:space="preserve">   4/2</t>
  </si>
  <si>
    <t>Murakas/Adler</t>
  </si>
  <si>
    <t xml:space="preserve"> 7.31,8</t>
  </si>
  <si>
    <t xml:space="preserve"> 5.10,9</t>
  </si>
  <si>
    <t>12.42,7</t>
  </si>
  <si>
    <t xml:space="preserve">   5/2</t>
  </si>
  <si>
    <t>Kaur/Arnek</t>
  </si>
  <si>
    <t xml:space="preserve"> 7.29,0</t>
  </si>
  <si>
    <t xml:space="preserve"> 5.17,7</t>
  </si>
  <si>
    <t>12.46,7</t>
  </si>
  <si>
    <t xml:space="preserve">   4/3</t>
  </si>
  <si>
    <t xml:space="preserve">   5/3</t>
  </si>
  <si>
    <t xml:space="preserve">  6/4</t>
  </si>
  <si>
    <t>Vorobjovs/Malnieks</t>
  </si>
  <si>
    <t xml:space="preserve"> 7.37,8</t>
  </si>
  <si>
    <t xml:space="preserve"> 5.17,9</t>
  </si>
  <si>
    <t>12.55,7</t>
  </si>
  <si>
    <t xml:space="preserve">   6/4</t>
  </si>
  <si>
    <t>Aus/Koskinen</t>
  </si>
  <si>
    <t xml:space="preserve"> 7.41,5</t>
  </si>
  <si>
    <t xml:space="preserve"> 5.33,7</t>
  </si>
  <si>
    <t>13.15,2</t>
  </si>
  <si>
    <t xml:space="preserve">   7/5</t>
  </si>
  <si>
    <t>Rzeznik/Mazur</t>
  </si>
  <si>
    <t xml:space="preserve"> 7.50,0</t>
  </si>
  <si>
    <t xml:space="preserve"> 5.37,1</t>
  </si>
  <si>
    <t>13.27,1</t>
  </si>
  <si>
    <t>Orgla/Halliste</t>
  </si>
  <si>
    <t>Bundsen/Loshtshenikov</t>
  </si>
  <si>
    <t>Raczkowski/Gospodarczyk</t>
  </si>
  <si>
    <t>Sidorenko/Larens</t>
  </si>
  <si>
    <t>Ilves/Tamm</t>
  </si>
  <si>
    <t>Aigro/Kärtmann</t>
  </si>
  <si>
    <t>Lielkajis/Mikelsons</t>
  </si>
  <si>
    <t>Torn/Mesila</t>
  </si>
  <si>
    <t>Volver/Jōerand</t>
  </si>
  <si>
    <t>Gryazin/Lebedik</t>
  </si>
  <si>
    <t>Maarend/Kapp</t>
  </si>
  <si>
    <t>Ubinhain/Tenveld</t>
  </si>
  <si>
    <t>Nikonchuk/Nikonchuk</t>
  </si>
  <si>
    <t>Soe/Pihlas</t>
  </si>
  <si>
    <t>Vanaselja/Hōbemägi</t>
  </si>
  <si>
    <t>Poom/Halling</t>
  </si>
  <si>
    <t>Sultanjants/Oja</t>
  </si>
  <si>
    <t>Uger/Chikin</t>
  </si>
  <si>
    <t>Subi/Subi</t>
  </si>
  <si>
    <t>Sepp/Uustalu</t>
  </si>
  <si>
    <t>Gryazin/Fedorov</t>
  </si>
  <si>
    <t>Kruuda/Järveoja</t>
  </si>
  <si>
    <t>Lielkajis/Pirktins</t>
  </si>
  <si>
    <t>Gorschakov/Ogarko</t>
  </si>
  <si>
    <t>Cielens/Rambols</t>
  </si>
  <si>
    <t>Valeisa/Reisas</t>
  </si>
  <si>
    <t>Samm/Press</t>
  </si>
  <si>
    <t>Raiend/Hussar</t>
  </si>
  <si>
    <t>Krickis/Laizans</t>
  </si>
  <si>
    <t>TECHNICAL</t>
  </si>
  <si>
    <t>Kuznetsov/Kapustin</t>
  </si>
  <si>
    <t>Feofanov/Gordyushkin</t>
  </si>
  <si>
    <t>Levyatov/Uger</t>
  </si>
  <si>
    <t>Vask/Vask</t>
  </si>
  <si>
    <t>Jürimäe/Kasesalu</t>
  </si>
  <si>
    <t>Aru/Kullamäe</t>
  </si>
  <si>
    <t>Venclovas/Paliukenas</t>
  </si>
  <si>
    <t>Tölp/Sepp</t>
  </si>
  <si>
    <t>Kasari/Kuusmaa</t>
  </si>
  <si>
    <t>Meus/Vana</t>
  </si>
  <si>
    <t>Vatter/Peebo</t>
  </si>
  <si>
    <t>Mesikäpp/Kuutok</t>
  </si>
  <si>
    <t>Kähr/Pantalon</t>
  </si>
  <si>
    <t>Dirzininkas/Raibuzis</t>
  </si>
  <si>
    <t>Pints/Laos</t>
  </si>
  <si>
    <t>Ringenberg/Heina</t>
  </si>
  <si>
    <t>Koosa/Jürgenson</t>
  </si>
  <si>
    <t>Trave/Sooäär</t>
  </si>
  <si>
    <t>Vaher/Tuur</t>
  </si>
  <si>
    <t>Franke/Siivelt</t>
  </si>
  <si>
    <t>Luts/Luts</t>
  </si>
  <si>
    <t>Pihlas/Kiil</t>
  </si>
  <si>
    <t>Reimal/Lepp</t>
  </si>
  <si>
    <t>Kopylets/Borshchenko</t>
  </si>
  <si>
    <t>Jelle/Lichtfeldt</t>
  </si>
  <si>
    <t>Sillaste/Liimann</t>
  </si>
  <si>
    <t>Varul/Kaasik</t>
  </si>
  <si>
    <t>Repp/Ojaveer</t>
  </si>
  <si>
    <t>Liukanen/Liukanen</t>
  </si>
  <si>
    <t>Vilu/Markson</t>
  </si>
  <si>
    <t>Mäesaar/Hirsnik</t>
  </si>
  <si>
    <t>Rasmussen/Lumiste</t>
  </si>
  <si>
    <t>Siniorg/Viitra</t>
  </si>
  <si>
    <t>Tarrend/Kaunis</t>
  </si>
  <si>
    <t>Sepp/Kasesalu</t>
  </si>
  <si>
    <t>Kuusik/Sikk</t>
  </si>
  <si>
    <t>Kuusik/Kens</t>
  </si>
  <si>
    <t>Uustulnd/Kuusk</t>
  </si>
  <si>
    <t>Ojaperv/Talve</t>
  </si>
  <si>
    <t>Niinemäe/Valter</t>
  </si>
  <si>
    <t xml:space="preserve"> 7.47,8</t>
  </si>
  <si>
    <t xml:space="preserve"> 5.23,0</t>
  </si>
  <si>
    <t>13.10,8</t>
  </si>
  <si>
    <t xml:space="preserve">   8/1</t>
  </si>
  <si>
    <t xml:space="preserve">   7/1</t>
  </si>
  <si>
    <t xml:space="preserve">   9/5</t>
  </si>
  <si>
    <t xml:space="preserve">  9/1</t>
  </si>
  <si>
    <t xml:space="preserve"> 7.53,1</t>
  </si>
  <si>
    <t xml:space="preserve"> 5.32,5</t>
  </si>
  <si>
    <t>13.25,6</t>
  </si>
  <si>
    <t xml:space="preserve">  10/1</t>
  </si>
  <si>
    <t xml:space="preserve">   9/3</t>
  </si>
  <si>
    <t xml:space="preserve">  12/3</t>
  </si>
  <si>
    <t xml:space="preserve"> 8.03,0</t>
  </si>
  <si>
    <t xml:space="preserve"> 5.37,4</t>
  </si>
  <si>
    <t>13.40,4</t>
  </si>
  <si>
    <t xml:space="preserve">  13/2</t>
  </si>
  <si>
    <t xml:space="preserve"> 8.01,7</t>
  </si>
  <si>
    <t xml:space="preserve"> 5.39,0</t>
  </si>
  <si>
    <t>13.40,7</t>
  </si>
  <si>
    <t xml:space="preserve"> 8.04,2</t>
  </si>
  <si>
    <t>13.41,3</t>
  </si>
  <si>
    <t xml:space="preserve">  14/1</t>
  </si>
  <si>
    <t xml:space="preserve">  12/1</t>
  </si>
  <si>
    <t xml:space="preserve"> 8.04,6</t>
  </si>
  <si>
    <t xml:space="preserve"> 5.36,7</t>
  </si>
  <si>
    <t xml:space="preserve">  15/3</t>
  </si>
  <si>
    <t xml:space="preserve">  11/2</t>
  </si>
  <si>
    <t xml:space="preserve"> 8.06,7</t>
  </si>
  <si>
    <t xml:space="preserve"> 5.34,9</t>
  </si>
  <si>
    <t>13.41,6</t>
  </si>
  <si>
    <t xml:space="preserve">  16/7</t>
  </si>
  <si>
    <t xml:space="preserve">  10/6</t>
  </si>
  <si>
    <t xml:space="preserve"> 8.00,2</t>
  </si>
  <si>
    <t xml:space="preserve"> 5.46,4</t>
  </si>
  <si>
    <t>13.46,6</t>
  </si>
  <si>
    <t xml:space="preserve"> 8.07,7</t>
  </si>
  <si>
    <t xml:space="preserve"> 5.39,9</t>
  </si>
  <si>
    <t>13.47,6</t>
  </si>
  <si>
    <t xml:space="preserve">  17/4</t>
  </si>
  <si>
    <t xml:space="preserve"> 8.08,9</t>
  </si>
  <si>
    <t xml:space="preserve"> 5.42,2</t>
  </si>
  <si>
    <t>13.51,1</t>
  </si>
  <si>
    <t xml:space="preserve">  18/5</t>
  </si>
  <si>
    <t xml:space="preserve"> 8.14,8</t>
  </si>
  <si>
    <t xml:space="preserve"> 5.48,2</t>
  </si>
  <si>
    <t>14.03,0</t>
  </si>
  <si>
    <t xml:space="preserve"> 8.27,5</t>
  </si>
  <si>
    <t xml:space="preserve"> 5.47,3</t>
  </si>
  <si>
    <t>14.14,8</t>
  </si>
  <si>
    <t xml:space="preserve">  19/6</t>
  </si>
  <si>
    <t xml:space="preserve"> 8.30,7</t>
  </si>
  <si>
    <t xml:space="preserve"> 5.50,1</t>
  </si>
  <si>
    <t>14.20,8</t>
  </si>
  <si>
    <t xml:space="preserve">  13/3</t>
  </si>
  <si>
    <t xml:space="preserve"> 8.00,1</t>
  </si>
  <si>
    <t xml:space="preserve"> 5.34,6</t>
  </si>
  <si>
    <t>13.34,7</t>
  </si>
  <si>
    <t xml:space="preserve">  14/2</t>
  </si>
  <si>
    <t xml:space="preserve">  15/1</t>
  </si>
  <si>
    <t xml:space="preserve">  13/1</t>
  </si>
  <si>
    <t xml:space="preserve">  12/2</t>
  </si>
  <si>
    <t xml:space="preserve">  11/6</t>
  </si>
  <si>
    <t xml:space="preserve">  21/4</t>
  </si>
  <si>
    <t xml:space="preserve">  19/4</t>
  </si>
  <si>
    <t xml:space="preserve"> 8.05,8</t>
  </si>
  <si>
    <t xml:space="preserve"> 5.43,2</t>
  </si>
  <si>
    <t>13.49,0</t>
  </si>
  <si>
    <t xml:space="preserve">  17/3</t>
  </si>
  <si>
    <t xml:space="preserve">  20/5</t>
  </si>
  <si>
    <t xml:space="preserve">  24/3</t>
  </si>
  <si>
    <t xml:space="preserve"> 8.15,9</t>
  </si>
  <si>
    <t xml:space="preserve"> 5.48,4</t>
  </si>
  <si>
    <t>14.04,3</t>
  </si>
  <si>
    <t xml:space="preserve"> 8.17,6</t>
  </si>
  <si>
    <t xml:space="preserve"> 5.47,1</t>
  </si>
  <si>
    <t>14.04,7</t>
  </si>
  <si>
    <t xml:space="preserve">  22/2</t>
  </si>
  <si>
    <t xml:space="preserve"> 8.17,4</t>
  </si>
  <si>
    <t>14.05,8</t>
  </si>
  <si>
    <t xml:space="preserve"> 8.19,0</t>
  </si>
  <si>
    <t xml:space="preserve"> 5.49,1</t>
  </si>
  <si>
    <t>14.08,1</t>
  </si>
  <si>
    <t xml:space="preserve"> 26/4</t>
  </si>
  <si>
    <t xml:space="preserve"> 8.30,6</t>
  </si>
  <si>
    <t xml:space="preserve"> 5.43,9</t>
  </si>
  <si>
    <t>14.14,5</t>
  </si>
  <si>
    <t xml:space="preserve">  29/4</t>
  </si>
  <si>
    <t xml:space="preserve"> 8.23,9</t>
  </si>
  <si>
    <t xml:space="preserve"> 5.52,4</t>
  </si>
  <si>
    <t>14.16,3</t>
  </si>
  <si>
    <t xml:space="preserve">  26/7</t>
  </si>
  <si>
    <t xml:space="preserve"> 8.28,4</t>
  </si>
  <si>
    <t xml:space="preserve"> 5.52,7</t>
  </si>
  <si>
    <t>14.21,1</t>
  </si>
  <si>
    <t xml:space="preserve"> 8.31,2</t>
  </si>
  <si>
    <t xml:space="preserve"> 5.55,4</t>
  </si>
  <si>
    <t>14.26,6</t>
  </si>
  <si>
    <t xml:space="preserve">  31/1</t>
  </si>
  <si>
    <t xml:space="preserve"> 8.39,4</t>
  </si>
  <si>
    <t xml:space="preserve"> 6.02,4</t>
  </si>
  <si>
    <t>14.41,8</t>
  </si>
  <si>
    <t xml:space="preserve">  32/2</t>
  </si>
  <si>
    <t xml:space="preserve"> 8.33,9</t>
  </si>
  <si>
    <t xml:space="preserve"> 7.32,2</t>
  </si>
  <si>
    <t>16.06,1</t>
  </si>
  <si>
    <t xml:space="preserve"> 7.56,4</t>
  </si>
  <si>
    <t xml:space="preserve"> 5.41,8</t>
  </si>
  <si>
    <t>13.38,2</t>
  </si>
  <si>
    <t xml:space="preserve">  14/6</t>
  </si>
  <si>
    <t xml:space="preserve">  16/1</t>
  </si>
  <si>
    <t xml:space="preserve">  19/7</t>
  </si>
  <si>
    <t xml:space="preserve">  24/6</t>
  </si>
  <si>
    <t xml:space="preserve">  18/3</t>
  </si>
  <si>
    <t xml:space="preserve">  22/4</t>
  </si>
  <si>
    <t xml:space="preserve">  22/6</t>
  </si>
  <si>
    <t xml:space="preserve"> 8.08,7</t>
  </si>
  <si>
    <t xml:space="preserve"> 5.42,6</t>
  </si>
  <si>
    <t>13.51,3</t>
  </si>
  <si>
    <t xml:space="preserve">  21/3</t>
  </si>
  <si>
    <t xml:space="preserve"> 8.13,1</t>
  </si>
  <si>
    <t xml:space="preserve"> 5.42,3</t>
  </si>
  <si>
    <t>13.55,4</t>
  </si>
  <si>
    <t xml:space="preserve">  23/5</t>
  </si>
  <si>
    <t xml:space="preserve">  20/2</t>
  </si>
  <si>
    <t xml:space="preserve">  24/2</t>
  </si>
  <si>
    <t xml:space="preserve">  29/3</t>
  </si>
  <si>
    <t xml:space="preserve"> 8.16,5</t>
  </si>
  <si>
    <t xml:space="preserve"> 5.47,7</t>
  </si>
  <si>
    <t>14.04,2</t>
  </si>
  <si>
    <t xml:space="preserve">  26/6</t>
  </si>
  <si>
    <t xml:space="preserve">  27/7</t>
  </si>
  <si>
    <t xml:space="preserve">  25/3</t>
  </si>
  <si>
    <t xml:space="preserve">  30/4</t>
  </si>
  <si>
    <t xml:space="preserve">  28/5</t>
  </si>
  <si>
    <t xml:space="preserve">  25/2</t>
  </si>
  <si>
    <t xml:space="preserve">  27/4</t>
  </si>
  <si>
    <t xml:space="preserve">  29/6</t>
  </si>
  <si>
    <t xml:space="preserve">  32/6</t>
  </si>
  <si>
    <t xml:space="preserve"> 8.26,2</t>
  </si>
  <si>
    <t xml:space="preserve"> 5.48,1</t>
  </si>
  <si>
    <t>14.14,3</t>
  </si>
  <si>
    <t xml:space="preserve">  28/2</t>
  </si>
  <si>
    <t xml:space="preserve">  34/7</t>
  </si>
  <si>
    <t xml:space="preserve">  30/7</t>
  </si>
  <si>
    <t xml:space="preserve">  35/8</t>
  </si>
  <si>
    <t xml:space="preserve">  33/8</t>
  </si>
  <si>
    <t xml:space="preserve"> 8.32,4</t>
  </si>
  <si>
    <t xml:space="preserve"> 5.57,6</t>
  </si>
  <si>
    <t>14.30,0</t>
  </si>
  <si>
    <t xml:space="preserve">  37/8</t>
  </si>
  <si>
    <t xml:space="preserve">  41/3</t>
  </si>
  <si>
    <t xml:space="preserve"> 8.44,4</t>
  </si>
  <si>
    <t xml:space="preserve"> 5.58,9</t>
  </si>
  <si>
    <t>14.43,3</t>
  </si>
  <si>
    <t xml:space="preserve"> 8.39,3</t>
  </si>
  <si>
    <t xml:space="preserve"> 6.12,6</t>
  </si>
  <si>
    <t>14.51,9</t>
  </si>
  <si>
    <t xml:space="preserve"> 8.39,1</t>
  </si>
  <si>
    <t xml:space="preserve"> 6.13,3</t>
  </si>
  <si>
    <t>14.52,4</t>
  </si>
  <si>
    <t xml:space="preserve"> 8.49,8</t>
  </si>
  <si>
    <t xml:space="preserve"> 6.20,2</t>
  </si>
  <si>
    <t>15.10,0</t>
  </si>
  <si>
    <t xml:space="preserve">  36/8</t>
  </si>
  <si>
    <t xml:space="preserve"> 8.30,4</t>
  </si>
  <si>
    <t xml:space="preserve"> 5.53,0</t>
  </si>
  <si>
    <t>14.23,4</t>
  </si>
  <si>
    <t xml:space="preserve">  36/3</t>
  </si>
  <si>
    <t xml:space="preserve">  37/1</t>
  </si>
  <si>
    <t xml:space="preserve">  38/8</t>
  </si>
  <si>
    <t xml:space="preserve"> 8.34,2</t>
  </si>
  <si>
    <t xml:space="preserve"> 6.01,7</t>
  </si>
  <si>
    <t>14.35,9</t>
  </si>
  <si>
    <t xml:space="preserve">  40/2</t>
  </si>
  <si>
    <t xml:space="preserve">  44/9</t>
  </si>
  <si>
    <t xml:space="preserve">  39/9</t>
  </si>
  <si>
    <t xml:space="preserve">  45/4</t>
  </si>
  <si>
    <t xml:space="preserve"> 8.47,0</t>
  </si>
  <si>
    <t xml:space="preserve"> 6.11,3</t>
  </si>
  <si>
    <t>14.58,3</t>
  </si>
  <si>
    <t xml:space="preserve">  45/9</t>
  </si>
  <si>
    <t xml:space="preserve"> 8.47,9</t>
  </si>
  <si>
    <t xml:space="preserve"> 6.11,6</t>
  </si>
  <si>
    <t>14.59,5</t>
  </si>
  <si>
    <t xml:space="preserve">  46/10</t>
  </si>
  <si>
    <t xml:space="preserve">  47/5</t>
  </si>
  <si>
    <t xml:space="preserve"> 8.56,3</t>
  </si>
  <si>
    <t xml:space="preserve"> 6.21,8</t>
  </si>
  <si>
    <t>15.18,1</t>
  </si>
  <si>
    <t xml:space="preserve"> 9.02,9</t>
  </si>
  <si>
    <t xml:space="preserve"> 6.18,5</t>
  </si>
  <si>
    <t xml:space="preserve">  49/5</t>
  </si>
  <si>
    <t xml:space="preserve"> 9.24,4</t>
  </si>
  <si>
    <t xml:space="preserve"> 6.30,3</t>
  </si>
  <si>
    <t>15.54,7</t>
  </si>
  <si>
    <t xml:space="preserve"> 9.18,5</t>
  </si>
  <si>
    <t xml:space="preserve"> 6.36,5</t>
  </si>
  <si>
    <t>15.55,0</t>
  </si>
  <si>
    <t xml:space="preserve">  50/6</t>
  </si>
  <si>
    <t xml:space="preserve">  52/8</t>
  </si>
  <si>
    <t xml:space="preserve"> 9.37,4</t>
  </si>
  <si>
    <t xml:space="preserve"> 6.48,0</t>
  </si>
  <si>
    <t>16.25,4</t>
  </si>
  <si>
    <t xml:space="preserve">  33/7</t>
  </si>
  <si>
    <t xml:space="preserve">  34/8</t>
  </si>
  <si>
    <t xml:space="preserve">  35/3</t>
  </si>
  <si>
    <t xml:space="preserve">  38/1</t>
  </si>
  <si>
    <t xml:space="preserve">  44/4</t>
  </si>
  <si>
    <t xml:space="preserve">  43/8</t>
  </si>
  <si>
    <t xml:space="preserve">  42/4</t>
  </si>
  <si>
    <t xml:space="preserve">  46/9</t>
  </si>
  <si>
    <t xml:space="preserve"> 8.49,7</t>
  </si>
  <si>
    <t xml:space="preserve"> 6.09,7</t>
  </si>
  <si>
    <t>14.59,4</t>
  </si>
  <si>
    <t xml:space="preserve">  48/5</t>
  </si>
  <si>
    <t xml:space="preserve">  47/10</t>
  </si>
  <si>
    <t xml:space="preserve"> 8.50,0</t>
  </si>
  <si>
    <t xml:space="preserve"> 6.11,9</t>
  </si>
  <si>
    <t>15.01,9</t>
  </si>
  <si>
    <t xml:space="preserve">  50/5</t>
  </si>
  <si>
    <t xml:space="preserve"> 8.57,7</t>
  </si>
  <si>
    <t xml:space="preserve"> 6.15,0</t>
  </si>
  <si>
    <t>15.12,7</t>
  </si>
  <si>
    <t xml:space="preserve">  54/8</t>
  </si>
  <si>
    <t xml:space="preserve">  48/6</t>
  </si>
  <si>
    <t xml:space="preserve">  52/1</t>
  </si>
  <si>
    <t xml:space="preserve">  51/1</t>
  </si>
  <si>
    <t xml:space="preserve"> 8.57,3</t>
  </si>
  <si>
    <t xml:space="preserve"> 6.23,7</t>
  </si>
  <si>
    <t>15.21,0</t>
  </si>
  <si>
    <t xml:space="preserve">  53/7</t>
  </si>
  <si>
    <t xml:space="preserve">  55/9</t>
  </si>
  <si>
    <t xml:space="preserve">  49/7</t>
  </si>
  <si>
    <t xml:space="preserve"> 9.09,2</t>
  </si>
  <si>
    <t xml:space="preserve"> 6.28,4</t>
  </si>
  <si>
    <t>15.37,6</t>
  </si>
  <si>
    <t xml:space="preserve">  56/10</t>
  </si>
  <si>
    <t xml:space="preserve">  54/9</t>
  </si>
  <si>
    <t xml:space="preserve"> 9.13,6</t>
  </si>
  <si>
    <t xml:space="preserve"> 6.39,3</t>
  </si>
  <si>
    <t>15.52,9</t>
  </si>
  <si>
    <t xml:space="preserve">  57/2</t>
  </si>
  <si>
    <t xml:space="preserve">  58/3</t>
  </si>
  <si>
    <t xml:space="preserve"> 9.28,0</t>
  </si>
  <si>
    <t xml:space="preserve"> 6.26,4</t>
  </si>
  <si>
    <t>15.54,4</t>
  </si>
  <si>
    <t xml:space="preserve">  61/10</t>
  </si>
  <si>
    <t xml:space="preserve">  53/9</t>
  </si>
  <si>
    <t xml:space="preserve">  59/8</t>
  </si>
  <si>
    <t xml:space="preserve">  56/6</t>
  </si>
  <si>
    <t xml:space="preserve">  58/7</t>
  </si>
  <si>
    <t xml:space="preserve">  57/7</t>
  </si>
  <si>
    <t xml:space="preserve"> 9.33,0</t>
  </si>
  <si>
    <t xml:space="preserve"> 6.29,3</t>
  </si>
  <si>
    <t>16.02,3</t>
  </si>
  <si>
    <t xml:space="preserve">  63/5</t>
  </si>
  <si>
    <t xml:space="preserve">  55/2</t>
  </si>
  <si>
    <t xml:space="preserve">  63/10</t>
  </si>
  <si>
    <t xml:space="preserve"> 9.33,7</t>
  </si>
  <si>
    <t xml:space="preserve"> 6.49,0</t>
  </si>
  <si>
    <t>16.22,7</t>
  </si>
  <si>
    <t xml:space="preserve">  64/11</t>
  </si>
  <si>
    <t xml:space="preserve">  62/10</t>
  </si>
  <si>
    <t xml:space="preserve"> 9.35,7</t>
  </si>
  <si>
    <t xml:space="preserve"> 6.48,7</t>
  </si>
  <si>
    <t>16.24,4</t>
  </si>
  <si>
    <t xml:space="preserve">  66/7</t>
  </si>
  <si>
    <t xml:space="preserve">  61/4</t>
  </si>
  <si>
    <t xml:space="preserve">  67/9</t>
  </si>
  <si>
    <t xml:space="preserve">  60/9</t>
  </si>
  <si>
    <t xml:space="preserve"> 9.40,2</t>
  </si>
  <si>
    <t xml:space="preserve"> 6.46,3</t>
  </si>
  <si>
    <t>16.26,5</t>
  </si>
  <si>
    <t xml:space="preserve">  68/10</t>
  </si>
  <si>
    <t>10.43,0</t>
  </si>
  <si>
    <t xml:space="preserve"> 7.40,3</t>
  </si>
  <si>
    <t>18.23,3</t>
  </si>
  <si>
    <t xml:space="preserve">  71/2</t>
  </si>
  <si>
    <t xml:space="preserve">  64/1</t>
  </si>
  <si>
    <t>10.30,0</t>
  </si>
  <si>
    <t xml:space="preserve"> 8.04,3</t>
  </si>
  <si>
    <t>18.34,3</t>
  </si>
  <si>
    <t xml:space="preserve">  70/1</t>
  </si>
  <si>
    <t xml:space="preserve">  66/3</t>
  </si>
  <si>
    <t>11.00,5</t>
  </si>
  <si>
    <t xml:space="preserve"> 7.44,7</t>
  </si>
  <si>
    <t>18.45,2</t>
  </si>
  <si>
    <t xml:space="preserve">  72/3</t>
  </si>
  <si>
    <t xml:space="preserve">  65/2</t>
  </si>
  <si>
    <t xml:space="preserve"> 9.34,8</t>
  </si>
  <si>
    <t>19.42,9</t>
  </si>
  <si>
    <t xml:space="preserve">  65/6</t>
  </si>
  <si>
    <t xml:space="preserve">  67/5</t>
  </si>
  <si>
    <t xml:space="preserve"> 9.30,2</t>
  </si>
  <si>
    <t>19.49,0</t>
  </si>
  <si>
    <t xml:space="preserve">  62/4</t>
  </si>
  <si>
    <t xml:space="preserve">  68/6</t>
  </si>
  <si>
    <t xml:space="preserve"> 8.26,1</t>
  </si>
  <si>
    <t>OFF</t>
  </si>
  <si>
    <t xml:space="preserve">  31/7</t>
  </si>
  <si>
    <t xml:space="preserve"> 8.52,0</t>
  </si>
  <si>
    <t>ENGINE</t>
  </si>
  <si>
    <t xml:space="preserve">  51/6</t>
  </si>
  <si>
    <t xml:space="preserve"> 9.27,1</t>
  </si>
  <si>
    <t xml:space="preserve">  60/3</t>
  </si>
  <si>
    <t>10.07,7</t>
  </si>
  <si>
    <t>AXLE</t>
  </si>
  <si>
    <t xml:space="preserve">  69/12</t>
  </si>
  <si>
    <t>13.59,8</t>
  </si>
  <si>
    <t>RADIATOR</t>
  </si>
  <si>
    <t xml:space="preserve">  73/13</t>
  </si>
  <si>
    <t>GEARBOX</t>
  </si>
  <si>
    <t xml:space="preserve"> 0.20</t>
  </si>
  <si>
    <t xml:space="preserve"> 2.20</t>
  </si>
  <si>
    <t xml:space="preserve"> 43</t>
  </si>
  <si>
    <t>TC1</t>
  </si>
  <si>
    <t>1 min. late</t>
  </si>
  <si>
    <t xml:space="preserve"> 0.10</t>
  </si>
  <si>
    <t xml:space="preserve"> 62</t>
  </si>
  <si>
    <t>2 min. late</t>
  </si>
  <si>
    <t xml:space="preserve"> 70</t>
  </si>
  <si>
    <t>14 min. late</t>
  </si>
  <si>
    <t xml:space="preserve">  33</t>
  </si>
  <si>
    <t>SS2S</t>
  </si>
  <si>
    <t xml:space="preserve">  37</t>
  </si>
  <si>
    <t>SS1S</t>
  </si>
  <si>
    <t xml:space="preserve">  39</t>
  </si>
  <si>
    <t xml:space="preserve">  43</t>
  </si>
  <si>
    <t xml:space="preserve">  48</t>
  </si>
  <si>
    <t>SS1F</t>
  </si>
  <si>
    <t xml:space="preserve">  59</t>
  </si>
  <si>
    <t xml:space="preserve">  60</t>
  </si>
  <si>
    <t xml:space="preserve">  68</t>
  </si>
  <si>
    <t xml:space="preserve">  71</t>
  </si>
  <si>
    <t xml:space="preserve"> 7.24,0</t>
  </si>
  <si>
    <t xml:space="preserve"> 5.10,3</t>
  </si>
  <si>
    <t xml:space="preserve"> 7.27,8</t>
  </si>
  <si>
    <t xml:space="preserve"> 5.11,7</t>
  </si>
  <si>
    <t xml:space="preserve">   5/4</t>
  </si>
  <si>
    <t xml:space="preserve"> 7.27,4</t>
  </si>
  <si>
    <t xml:space="preserve"> 5.13,1</t>
  </si>
  <si>
    <t xml:space="preserve"> 7.27,5</t>
  </si>
  <si>
    <t xml:space="preserve"> 5.09,7</t>
  </si>
  <si>
    <t xml:space="preserve"> 7.30,2</t>
  </si>
  <si>
    <t xml:space="preserve"> 5.12,6</t>
  </si>
  <si>
    <t xml:space="preserve">   6/2</t>
  </si>
  <si>
    <t xml:space="preserve"> 7.39,3</t>
  </si>
  <si>
    <t xml:space="preserve"> 5.19,1</t>
  </si>
  <si>
    <t xml:space="preserve">   8/5</t>
  </si>
  <si>
    <t xml:space="preserve"> 7.26,5</t>
  </si>
  <si>
    <t xml:space="preserve"> 5.13,9</t>
  </si>
  <si>
    <t xml:space="preserve">  8/1</t>
  </si>
  <si>
    <t xml:space="preserve"> 7.37,4</t>
  </si>
  <si>
    <t xml:space="preserve"> 5.18,9</t>
  </si>
  <si>
    <t xml:space="preserve"> 7.53,2</t>
  </si>
  <si>
    <t xml:space="preserve"> 5.35,0</t>
  </si>
  <si>
    <t xml:space="preserve">  10/2</t>
  </si>
  <si>
    <t xml:space="preserve"> 7.54,7</t>
  </si>
  <si>
    <t xml:space="preserve"> 5.36,1</t>
  </si>
  <si>
    <t xml:space="preserve"> 7.52,0</t>
  </si>
  <si>
    <t xml:space="preserve"> 5.30,2</t>
  </si>
  <si>
    <t xml:space="preserve">   9/1</t>
  </si>
  <si>
    <t xml:space="preserve"> 7.52,6</t>
  </si>
  <si>
    <t xml:space="preserve"> 5.35,4</t>
  </si>
  <si>
    <t xml:space="preserve"> 7.54,5</t>
  </si>
  <si>
    <t xml:space="preserve"> 5.37,7</t>
  </si>
  <si>
    <t xml:space="preserve">  12/7</t>
  </si>
  <si>
    <t xml:space="preserve"> 7.55,4</t>
  </si>
  <si>
    <t xml:space="preserve"> 5.37,3</t>
  </si>
  <si>
    <t xml:space="preserve"> 15/2</t>
  </si>
  <si>
    <t xml:space="preserve"> 8.04,0</t>
  </si>
  <si>
    <t xml:space="preserve"> 5.36,9</t>
  </si>
  <si>
    <t xml:space="preserve"> 8.07,5</t>
  </si>
  <si>
    <t xml:space="preserve">  20/4</t>
  </si>
  <si>
    <t xml:space="preserve"> 17/3</t>
  </si>
  <si>
    <t xml:space="preserve"> 7.59,6</t>
  </si>
  <si>
    <t xml:space="preserve"> 5.36,0</t>
  </si>
  <si>
    <t xml:space="preserve"> 8.01,1</t>
  </si>
  <si>
    <t xml:space="preserve"> 5.39,5</t>
  </si>
  <si>
    <t xml:space="preserve">  16/2</t>
  </si>
  <si>
    <t xml:space="preserve">  18/4</t>
  </si>
  <si>
    <t xml:space="preserve"> 19/4</t>
  </si>
  <si>
    <t xml:space="preserve"> 8.08,1</t>
  </si>
  <si>
    <t xml:space="preserve"> 5.44,4</t>
  </si>
  <si>
    <t>27.41,5</t>
  </si>
  <si>
    <t xml:space="preserve"> 8.08,2</t>
  </si>
  <si>
    <t xml:space="preserve"> 5.44,9</t>
  </si>
  <si>
    <t xml:space="preserve"> 21/5</t>
  </si>
  <si>
    <t xml:space="preserve"> 8.09,2</t>
  </si>
  <si>
    <t xml:space="preserve"> 5.42,7</t>
  </si>
  <si>
    <t xml:space="preserve"> 22/6</t>
  </si>
  <si>
    <t xml:space="preserve"> 8.05,4</t>
  </si>
  <si>
    <t xml:space="preserve"> 5.40,0</t>
  </si>
  <si>
    <t xml:space="preserve">  19/5</t>
  </si>
  <si>
    <t xml:space="preserve"> 8.07,6</t>
  </si>
  <si>
    <t xml:space="preserve"> 5.42,8</t>
  </si>
  <si>
    <t xml:space="preserve"> 8.01,9</t>
  </si>
  <si>
    <t xml:space="preserve"> 5.42,5</t>
  </si>
  <si>
    <t xml:space="preserve"> 8.11,2</t>
  </si>
  <si>
    <t xml:space="preserve"> 5.43,3</t>
  </si>
  <si>
    <t xml:space="preserve">  23/3</t>
  </si>
  <si>
    <t xml:space="preserve"> 8.08,8</t>
  </si>
  <si>
    <t xml:space="preserve"> 5.48,0</t>
  </si>
  <si>
    <t xml:space="preserve"> 27/2</t>
  </si>
  <si>
    <t xml:space="preserve"> 8.09,8</t>
  </si>
  <si>
    <t xml:space="preserve"> 5.43,4</t>
  </si>
  <si>
    <t xml:space="preserve">  26/2</t>
  </si>
  <si>
    <t xml:space="preserve"> 8.13,7</t>
  </si>
  <si>
    <t xml:space="preserve"> 5.50,7</t>
  </si>
  <si>
    <t xml:space="preserve">  30/6</t>
  </si>
  <si>
    <t xml:space="preserve"> 8.14,7</t>
  </si>
  <si>
    <t xml:space="preserve"> 5.44,1</t>
  </si>
  <si>
    <t xml:space="preserve">  31/6</t>
  </si>
  <si>
    <t xml:space="preserve"> 8.12,5</t>
  </si>
  <si>
    <t xml:space="preserve"> 5.49,6</t>
  </si>
  <si>
    <t xml:space="preserve">  30/5</t>
  </si>
  <si>
    <t xml:space="preserve"> 8.18,3</t>
  </si>
  <si>
    <t xml:space="preserve"> 5.47,2</t>
  </si>
  <si>
    <t xml:space="preserve"> 8.23,5</t>
  </si>
  <si>
    <t xml:space="preserve"> 5.51,6</t>
  </si>
  <si>
    <t xml:space="preserve"> 8.12,2</t>
  </si>
  <si>
    <t xml:space="preserve"> 5.52,1</t>
  </si>
  <si>
    <t xml:space="preserve"> 8.26,4</t>
  </si>
  <si>
    <t xml:space="preserve"> 5.50,4</t>
  </si>
  <si>
    <t xml:space="preserve"> 8.21,7</t>
  </si>
  <si>
    <t xml:space="preserve"> 5.54,2</t>
  </si>
  <si>
    <t xml:space="preserve"> 8.34,8</t>
  </si>
  <si>
    <t xml:space="preserve"> 5.57,2</t>
  </si>
  <si>
    <t xml:space="preserve">  36/9</t>
  </si>
  <si>
    <t xml:space="preserve"> 8.35,6</t>
  </si>
  <si>
    <t xml:space="preserve"> 5.56,5</t>
  </si>
  <si>
    <t xml:space="preserve">  37/3</t>
  </si>
  <si>
    <t>Mitteametlik !</t>
  </si>
  <si>
    <t xml:space="preserve"> 7.55,9</t>
  </si>
  <si>
    <t xml:space="preserve">  15/2</t>
  </si>
  <si>
    <t xml:space="preserve">  21/5</t>
  </si>
  <si>
    <t xml:space="preserve"> 18/3</t>
  </si>
  <si>
    <t xml:space="preserve">  16/3</t>
  </si>
  <si>
    <t xml:space="preserve">  23/6</t>
  </si>
  <si>
    <t xml:space="preserve">  28/7</t>
  </si>
  <si>
    <t xml:space="preserve">  23/2</t>
  </si>
  <si>
    <t xml:space="preserve">  28/4</t>
  </si>
  <si>
    <t xml:space="preserve">  27/2</t>
  </si>
  <si>
    <t xml:space="preserve">  34/6</t>
  </si>
  <si>
    <t xml:space="preserve">  32/7</t>
  </si>
  <si>
    <t xml:space="preserve">  31/5</t>
  </si>
  <si>
    <t xml:space="preserve">  29/8</t>
  </si>
  <si>
    <t xml:space="preserve">  36/7</t>
  </si>
  <si>
    <t xml:space="preserve">  35/7</t>
  </si>
  <si>
    <t xml:space="preserve"> 8.19,4</t>
  </si>
  <si>
    <t xml:space="preserve"> 5.55,3</t>
  </si>
  <si>
    <t xml:space="preserve">  34/3</t>
  </si>
  <si>
    <t xml:space="preserve">  38/3</t>
  </si>
  <si>
    <t xml:space="preserve">  33/2</t>
  </si>
  <si>
    <t xml:space="preserve">  35/1</t>
  </si>
  <si>
    <t xml:space="preserve"> 8.35,8</t>
  </si>
  <si>
    <t xml:space="preserve">  43/5</t>
  </si>
  <si>
    <t xml:space="preserve">  41/9</t>
  </si>
  <si>
    <t xml:space="preserve">  40/9</t>
  </si>
  <si>
    <t xml:space="preserve"> 8.33,3</t>
  </si>
  <si>
    <t xml:space="preserve"> 6.03,5</t>
  </si>
  <si>
    <t xml:space="preserve">  39/4</t>
  </si>
  <si>
    <t xml:space="preserve"> 41/8</t>
  </si>
  <si>
    <t xml:space="preserve"> 8.33,7</t>
  </si>
  <si>
    <t xml:space="preserve"> 6.07,5</t>
  </si>
  <si>
    <t xml:space="preserve">  40/8</t>
  </si>
  <si>
    <t xml:space="preserve"> 8.36,5</t>
  </si>
  <si>
    <t xml:space="preserve"> 6.02,8</t>
  </si>
  <si>
    <t xml:space="preserve"> 8.25,5</t>
  </si>
  <si>
    <t xml:space="preserve"> 6.13,9</t>
  </si>
  <si>
    <t xml:space="preserve">  37/2</t>
  </si>
  <si>
    <t xml:space="preserve"> 8.48,2</t>
  </si>
  <si>
    <t xml:space="preserve"> 5.59,9</t>
  </si>
  <si>
    <t xml:space="preserve">  50/10</t>
  </si>
  <si>
    <t xml:space="preserve">  41/8</t>
  </si>
  <si>
    <t xml:space="preserve"> 8.43,1</t>
  </si>
  <si>
    <t xml:space="preserve"> 6.06,2</t>
  </si>
  <si>
    <t xml:space="preserve">  47/9</t>
  </si>
  <si>
    <t xml:space="preserve"> 8.37,1</t>
  </si>
  <si>
    <t xml:space="preserve"> 6.04,6</t>
  </si>
  <si>
    <t xml:space="preserve">  46/6</t>
  </si>
  <si>
    <t xml:space="preserve">  44/5</t>
  </si>
  <si>
    <t xml:space="preserve"> 8.45,4</t>
  </si>
  <si>
    <t xml:space="preserve"> 6.11,1</t>
  </si>
  <si>
    <t xml:space="preserve"> 48/9</t>
  </si>
  <si>
    <t xml:space="preserve"> 8.36,1</t>
  </si>
  <si>
    <t xml:space="preserve"> 6.05,2</t>
  </si>
  <si>
    <t xml:space="preserve"> 8.53,8</t>
  </si>
  <si>
    <t xml:space="preserve"> 6.11,4</t>
  </si>
  <si>
    <t xml:space="preserve"> 8.46,1</t>
  </si>
  <si>
    <t xml:space="preserve"> 6.32,9</t>
  </si>
  <si>
    <t xml:space="preserve">  49/1</t>
  </si>
  <si>
    <t xml:space="preserve"> 52/8</t>
  </si>
  <si>
    <t xml:space="preserve"> 6.21,4</t>
  </si>
  <si>
    <t xml:space="preserve"> 9.02,0</t>
  </si>
  <si>
    <t xml:space="preserve"> 6.25,3</t>
  </si>
  <si>
    <t xml:space="preserve"> 54/2</t>
  </si>
  <si>
    <t xml:space="preserve"> 9.04,8</t>
  </si>
  <si>
    <t xml:space="preserve"> 6.24,7</t>
  </si>
  <si>
    <t xml:space="preserve"> 9.11,2</t>
  </si>
  <si>
    <t xml:space="preserve"> 6.25,9</t>
  </si>
  <si>
    <t xml:space="preserve">  55/8</t>
  </si>
  <si>
    <t xml:space="preserve"> 9.13,2</t>
  </si>
  <si>
    <t xml:space="preserve"> 6.36,9</t>
  </si>
  <si>
    <t xml:space="preserve">  56/9</t>
  </si>
  <si>
    <t xml:space="preserve">  51/10</t>
  </si>
  <si>
    <t xml:space="preserve">  48/9</t>
  </si>
  <si>
    <t xml:space="preserve">  47/6</t>
  </si>
  <si>
    <t xml:space="preserve"> 8.34,9</t>
  </si>
  <si>
    <t xml:space="preserve">  42/5</t>
  </si>
  <si>
    <t xml:space="preserve">  50/8</t>
  </si>
  <si>
    <t xml:space="preserve">  50/1</t>
  </si>
  <si>
    <t xml:space="preserve">  43/4</t>
  </si>
  <si>
    <t xml:space="preserve">  52/9</t>
  </si>
  <si>
    <t xml:space="preserve">  54/7</t>
  </si>
  <si>
    <t xml:space="preserve">  53/1</t>
  </si>
  <si>
    <t xml:space="preserve">  57/8</t>
  </si>
  <si>
    <t xml:space="preserve"> 9.10,9</t>
  </si>
  <si>
    <t xml:space="preserve"> 6.28,5</t>
  </si>
  <si>
    <t xml:space="preserve">  56/3</t>
  </si>
  <si>
    <t xml:space="preserve">  56/2</t>
  </si>
  <si>
    <t xml:space="preserve">  58/9</t>
  </si>
  <si>
    <t xml:space="preserve">  59/10</t>
  </si>
  <si>
    <t xml:space="preserve"> 9.24,9</t>
  </si>
  <si>
    <t xml:space="preserve"> 6.30,4</t>
  </si>
  <si>
    <t xml:space="preserve">  57/9</t>
  </si>
  <si>
    <t xml:space="preserve"> 9.26,4</t>
  </si>
  <si>
    <t xml:space="preserve"> 6.44,7</t>
  </si>
  <si>
    <t xml:space="preserve">  60/10</t>
  </si>
  <si>
    <t>10.44,3</t>
  </si>
  <si>
    <t xml:space="preserve"> 7.37,2</t>
  </si>
  <si>
    <t xml:space="preserve">  63/1</t>
  </si>
  <si>
    <t xml:space="preserve">  64/2</t>
  </si>
  <si>
    <t>11.10,1</t>
  </si>
  <si>
    <t>17.05,2</t>
  </si>
  <si>
    <t xml:space="preserve">  65/3</t>
  </si>
  <si>
    <t xml:space="preserve"> 9.35,6</t>
  </si>
  <si>
    <t xml:space="preserve"> 6.41,4</t>
  </si>
  <si>
    <t xml:space="preserve">  60/4</t>
  </si>
  <si>
    <t>10.00,2</t>
  </si>
  <si>
    <t xml:space="preserve"> 6.55,9</t>
  </si>
  <si>
    <t xml:space="preserve">  62/5</t>
  </si>
  <si>
    <t>Retired</t>
  </si>
  <si>
    <t>-</t>
  </si>
  <si>
    <t>SS1</t>
  </si>
  <si>
    <t>Ihatsi1</t>
  </si>
  <si>
    <t xml:space="preserve"> 119.31 km/h</t>
  </si>
  <si>
    <t xml:space="preserve"> 117.75 km/h</t>
  </si>
  <si>
    <t xml:space="preserve"> 108.50 km/h</t>
  </si>
  <si>
    <t xml:space="preserve"> 110.11 km/h</t>
  </si>
  <si>
    <t xml:space="preserve">  97.13 km/h</t>
  </si>
  <si>
    <t xml:space="preserve"> 107.58 km/h</t>
  </si>
  <si>
    <t xml:space="preserve"> 101.90 km/h</t>
  </si>
  <si>
    <t xml:space="preserve"> 111.36 km/h</t>
  </si>
  <si>
    <t xml:space="preserve">  82.69 km/h</t>
  </si>
  <si>
    <t>14.47 km</t>
  </si>
  <si>
    <t xml:space="preserve">  1 Pärn/Morgan</t>
  </si>
  <si>
    <t xml:space="preserve">  2 Kōrge/Pints</t>
  </si>
  <si>
    <t>208 Niinemäe/Valter</t>
  </si>
  <si>
    <t xml:space="preserve"> 17 Volver/Jōerand</t>
  </si>
  <si>
    <t xml:space="preserve"> 49 Meus/Vana</t>
  </si>
  <si>
    <t xml:space="preserve"> 16 Torn/Mesila</t>
  </si>
  <si>
    <t xml:space="preserve"> 21 Nikonchuk/Nikonchuk</t>
  </si>
  <si>
    <t xml:space="preserve">  8 Bundsen/Loshtshenikov</t>
  </si>
  <si>
    <t xml:space="preserve"> 67 Repp/Ojaveer</t>
  </si>
  <si>
    <t>SS2</t>
  </si>
  <si>
    <t>Leimani1</t>
  </si>
  <si>
    <t xml:space="preserve"> 127.97 km/h</t>
  </si>
  <si>
    <t xml:space="preserve"> 125.91 km/h</t>
  </si>
  <si>
    <t xml:space="preserve"> 116.95 km/h</t>
  </si>
  <si>
    <t xml:space="preserve"> 117.69 km/h</t>
  </si>
  <si>
    <t xml:space="preserve"> 102.49 km/h</t>
  </si>
  <si>
    <t xml:space="preserve"> 116.08 km/h</t>
  </si>
  <si>
    <t xml:space="preserve"> 121.15 km/h</t>
  </si>
  <si>
    <t xml:space="preserve">  85.01 km/h</t>
  </si>
  <si>
    <t>10.87 km</t>
  </si>
  <si>
    <t xml:space="preserve"> 70 Mäesaar/Hirsnik</t>
  </si>
  <si>
    <t>SS3</t>
  </si>
  <si>
    <t>Ihatsi2</t>
  </si>
  <si>
    <t xml:space="preserve"> 117.32 km/h</t>
  </si>
  <si>
    <t xml:space="preserve"> 116.67 km/h</t>
  </si>
  <si>
    <t xml:space="preserve"> 109.74 km/h</t>
  </si>
  <si>
    <t xml:space="preserve"> 110.36 km/h</t>
  </si>
  <si>
    <t xml:space="preserve">  99.02 km/h</t>
  </si>
  <si>
    <t xml:space="preserve"> 109.58 km/h</t>
  </si>
  <si>
    <t xml:space="preserve"> 103.83 km/h</t>
  </si>
  <si>
    <t xml:space="preserve"> 113.89 km/h</t>
  </si>
  <si>
    <t xml:space="preserve">  80.85 km/h</t>
  </si>
  <si>
    <t xml:space="preserve">  3 Aus/Koskinen</t>
  </si>
  <si>
    <t xml:space="preserve"> 18 Gryazin/Lebedik</t>
  </si>
  <si>
    <t xml:space="preserve"> 23 Vanaselja/Hōbemägi</t>
  </si>
  <si>
    <t xml:space="preserve"> 69 Vilu/Markson</t>
  </si>
  <si>
    <t>SS4</t>
  </si>
  <si>
    <t>Leimani2</t>
  </si>
  <si>
    <t xml:space="preserve"> 126.11 km/h</t>
  </si>
  <si>
    <t xml:space="preserve"> 126.35 km/h</t>
  </si>
  <si>
    <t xml:space="preserve"> 116.43 km/h</t>
  </si>
  <si>
    <t xml:space="preserve"> 118.51 km/h</t>
  </si>
  <si>
    <t xml:space="preserve"> 101.72 km/h</t>
  </si>
  <si>
    <t xml:space="preserve"> 116.02 km/h</t>
  </si>
  <si>
    <t xml:space="preserve"> 111.93 km/h</t>
  </si>
  <si>
    <t xml:space="preserve"> 122.71 km/h</t>
  </si>
  <si>
    <t xml:space="preserve">  87.80 km/h</t>
  </si>
  <si>
    <t xml:space="preserve">  4 Kaur/Arnek</t>
  </si>
  <si>
    <t xml:space="preserve"> 52 Kähr/Pantalon</t>
  </si>
  <si>
    <t xml:space="preserve"> 44 Jürimäe/Kasesalu</t>
  </si>
  <si>
    <t>SS5</t>
  </si>
  <si>
    <t>Viitina1</t>
  </si>
  <si>
    <t>11.49 km</t>
  </si>
  <si>
    <t>SS6</t>
  </si>
  <si>
    <t>Viitina2</t>
  </si>
  <si>
    <t>SS7</t>
  </si>
  <si>
    <t>Ruusmäe1</t>
  </si>
  <si>
    <t>10.76 km</t>
  </si>
  <si>
    <t>SS8</t>
  </si>
  <si>
    <t>Ruusmäe2</t>
  </si>
  <si>
    <t>Total 95.18 km</t>
  </si>
  <si>
    <t xml:space="preserve">   7</t>
  </si>
  <si>
    <t>TC2C</t>
  </si>
  <si>
    <t xml:space="preserve">  58</t>
  </si>
  <si>
    <t>SS3S</t>
  </si>
  <si>
    <t xml:space="preserve"> 207</t>
  </si>
  <si>
    <t xml:space="preserve"> 5.22,2</t>
  </si>
  <si>
    <t xml:space="preserve"> 5.24,8</t>
  </si>
  <si>
    <t xml:space="preserve"> 5.23,7</t>
  </si>
  <si>
    <t xml:space="preserve"> 5.22,4</t>
  </si>
  <si>
    <t xml:space="preserve"> 5.30,7</t>
  </si>
  <si>
    <t xml:space="preserve"> 5.28,7</t>
  </si>
  <si>
    <t xml:space="preserve"> 5.24,4</t>
  </si>
  <si>
    <t xml:space="preserve"> 5.24,9</t>
  </si>
  <si>
    <t xml:space="preserve"> 5.27,7</t>
  </si>
  <si>
    <t xml:space="preserve"> 5.25,2</t>
  </si>
  <si>
    <t xml:space="preserve"> 5.37,5</t>
  </si>
  <si>
    <t xml:space="preserve"> 5.35,2</t>
  </si>
  <si>
    <t xml:space="preserve"> 5.34,3</t>
  </si>
  <si>
    <t xml:space="preserve"> 5.30,6</t>
  </si>
  <si>
    <t xml:space="preserve"> 5.51,2</t>
  </si>
  <si>
    <t xml:space="preserve"> 5.45,5</t>
  </si>
  <si>
    <t xml:space="preserve">   9/6</t>
  </si>
  <si>
    <t xml:space="preserve"> 10/2</t>
  </si>
  <si>
    <t xml:space="preserve"> 5.48,7</t>
  </si>
  <si>
    <t xml:space="preserve">   9/2</t>
  </si>
  <si>
    <t xml:space="preserve"> 11/1</t>
  </si>
  <si>
    <t xml:space="preserve"> 5.57,9</t>
  </si>
  <si>
    <t xml:space="preserve"> 5.49,2</t>
  </si>
  <si>
    <t xml:space="preserve">  11/1</t>
  </si>
  <si>
    <t xml:space="preserve"> 5.49,3</t>
  </si>
  <si>
    <t xml:space="preserve">  17/7</t>
  </si>
  <si>
    <t xml:space="preserve"> 5.53,5</t>
  </si>
  <si>
    <t xml:space="preserve"> 6.15,3</t>
  </si>
  <si>
    <t xml:space="preserve"> 5.50,2</t>
  </si>
  <si>
    <t xml:space="preserve"> 5.48,6</t>
  </si>
  <si>
    <t xml:space="preserve">  10/3</t>
  </si>
  <si>
    <t xml:space="preserve"> 5.55,1</t>
  </si>
  <si>
    <t xml:space="preserve">  14/4</t>
  </si>
  <si>
    <t xml:space="preserve"> 5.58,4</t>
  </si>
  <si>
    <t xml:space="preserve"> 5.59,3</t>
  </si>
  <si>
    <t xml:space="preserve">  19/3</t>
  </si>
  <si>
    <t xml:space="preserve"> 5.57,1</t>
  </si>
  <si>
    <t xml:space="preserve"> 6.04,0</t>
  </si>
  <si>
    <t xml:space="preserve">  16/5</t>
  </si>
  <si>
    <t xml:space="preserve"> 5.56,6</t>
  </si>
  <si>
    <t xml:space="preserve"> 0.40</t>
  </si>
  <si>
    <t xml:space="preserve">  19/1</t>
  </si>
  <si>
    <t xml:space="preserve">  15/7</t>
  </si>
  <si>
    <t xml:space="preserve">  27/5</t>
  </si>
  <si>
    <t xml:space="preserve"> 5.54,5</t>
  </si>
  <si>
    <t xml:space="preserve"> 6.00,6</t>
  </si>
  <si>
    <t xml:space="preserve"> 5.55,8</t>
  </si>
  <si>
    <t xml:space="preserve"> 6.02,7</t>
  </si>
  <si>
    <t xml:space="preserve"> 5.56,1</t>
  </si>
  <si>
    <t xml:space="preserve">  19/2</t>
  </si>
  <si>
    <t xml:space="preserve"> 6.03,1</t>
  </si>
  <si>
    <t xml:space="preserve"> 6.00,4</t>
  </si>
  <si>
    <t xml:space="preserve"> 6.04,8</t>
  </si>
  <si>
    <t xml:space="preserve"> 6.01,0</t>
  </si>
  <si>
    <t xml:space="preserve">  26/5</t>
  </si>
  <si>
    <t xml:space="preserve"> 6.03,4</t>
  </si>
  <si>
    <t xml:space="preserve"> 6.01,8</t>
  </si>
  <si>
    <t xml:space="preserve">  24/5</t>
  </si>
  <si>
    <t xml:space="preserve"> 6.06,9</t>
  </si>
  <si>
    <t xml:space="preserve"> 6.00,0</t>
  </si>
  <si>
    <t xml:space="preserve"> 6.05,9</t>
  </si>
  <si>
    <t xml:space="preserve"> 6.03,0</t>
  </si>
  <si>
    <t xml:space="preserve">  28/6</t>
  </si>
  <si>
    <t xml:space="preserve">  36/6</t>
  </si>
  <si>
    <t xml:space="preserve">  29/2</t>
  </si>
  <si>
    <t xml:space="preserve"> 6.10,8</t>
  </si>
  <si>
    <t xml:space="preserve"> 6.08,3</t>
  </si>
  <si>
    <t xml:space="preserve"> 6.04,9</t>
  </si>
  <si>
    <t xml:space="preserve"> 6.10,6</t>
  </si>
  <si>
    <t xml:space="preserve"> 6.00,9</t>
  </si>
  <si>
    <t xml:space="preserve"> 6.11,7</t>
  </si>
  <si>
    <t xml:space="preserve"> 6.15,7</t>
  </si>
  <si>
    <t xml:space="preserve"> 6.14,9</t>
  </si>
  <si>
    <t xml:space="preserve"> 6.03,6</t>
  </si>
  <si>
    <t xml:space="preserve"> 6.19,5</t>
  </si>
  <si>
    <t xml:space="preserve"> 6.09,3</t>
  </si>
  <si>
    <t xml:space="preserve">  32/3</t>
  </si>
  <si>
    <t xml:space="preserve"> 6.15,8</t>
  </si>
  <si>
    <t xml:space="preserve"> 6.12,3</t>
  </si>
  <si>
    <t xml:space="preserve"> 6.19,1</t>
  </si>
  <si>
    <t xml:space="preserve">  38/4</t>
  </si>
  <si>
    <t xml:space="preserve"> 6.18,8</t>
  </si>
  <si>
    <t xml:space="preserve"> 6.04,5</t>
  </si>
  <si>
    <t xml:space="preserve"> 6.21,3</t>
  </si>
  <si>
    <t xml:space="preserve"> 6.15,6</t>
  </si>
  <si>
    <t xml:space="preserve"> 6.24,4</t>
  </si>
  <si>
    <t xml:space="preserve"> 6.20,4</t>
  </si>
  <si>
    <t xml:space="preserve">  41/5</t>
  </si>
  <si>
    <t xml:space="preserve"> 6.12,9</t>
  </si>
  <si>
    <t xml:space="preserve">  36/5</t>
  </si>
  <si>
    <t xml:space="preserve"> 6.20,9</t>
  </si>
  <si>
    <t xml:space="preserve"> 6.24,2</t>
  </si>
  <si>
    <t xml:space="preserve">  41/7</t>
  </si>
  <si>
    <t xml:space="preserve"> 42/6</t>
  </si>
  <si>
    <t xml:space="preserve"> 6.34,7</t>
  </si>
  <si>
    <t xml:space="preserve"> 6.22,7</t>
  </si>
  <si>
    <t xml:space="preserve"> 6.34,2</t>
  </si>
  <si>
    <t xml:space="preserve">  44/1</t>
  </si>
  <si>
    <t xml:space="preserve">  40/6</t>
  </si>
  <si>
    <t xml:space="preserve">  26/4</t>
  </si>
  <si>
    <t xml:space="preserve">  33/6</t>
  </si>
  <si>
    <t xml:space="preserve">  39/7</t>
  </si>
  <si>
    <t xml:space="preserve">  34/5</t>
  </si>
  <si>
    <t xml:space="preserve">  40/4</t>
  </si>
  <si>
    <t xml:space="preserve">  32/4</t>
  </si>
  <si>
    <t xml:space="preserve">  37/6</t>
  </si>
  <si>
    <t xml:space="preserve">  43/7</t>
  </si>
  <si>
    <t xml:space="preserve">  45/8</t>
  </si>
  <si>
    <t xml:space="preserve">  20/1</t>
  </si>
  <si>
    <t xml:space="preserve"> 6.31,9</t>
  </si>
  <si>
    <t xml:space="preserve"> 6.23,3</t>
  </si>
  <si>
    <t xml:space="preserve">  44/7</t>
  </si>
  <si>
    <t xml:space="preserve">  43/6</t>
  </si>
  <si>
    <t xml:space="preserve"> 6.14,6</t>
  </si>
  <si>
    <t xml:space="preserve"> 6.52,3</t>
  </si>
  <si>
    <t xml:space="preserve"> 6.27,4</t>
  </si>
  <si>
    <t xml:space="preserve">  47/2</t>
  </si>
  <si>
    <t xml:space="preserve"> 6.49,2</t>
  </si>
  <si>
    <t xml:space="preserve"> 6.39,0</t>
  </si>
  <si>
    <t xml:space="preserve"> 6.43,0</t>
  </si>
  <si>
    <t xml:space="preserve"> 6.36,6</t>
  </si>
  <si>
    <t xml:space="preserve"> 6.42,8</t>
  </si>
  <si>
    <t xml:space="preserve"> 6.54,7</t>
  </si>
  <si>
    <t xml:space="preserve"> 6.51,1</t>
  </si>
  <si>
    <t xml:space="preserve"> 6.53,0</t>
  </si>
  <si>
    <t xml:space="preserve"> 6.44,8</t>
  </si>
  <si>
    <t xml:space="preserve"> 6.52,4</t>
  </si>
  <si>
    <t xml:space="preserve"> 6.50,9</t>
  </si>
  <si>
    <t xml:space="preserve"> 7.04,6</t>
  </si>
  <si>
    <t xml:space="preserve"> 6.58,5</t>
  </si>
  <si>
    <t xml:space="preserve"> 45/8</t>
  </si>
  <si>
    <t xml:space="preserve"> 6.26,0</t>
  </si>
  <si>
    <t xml:space="preserve">  46/8</t>
  </si>
  <si>
    <t xml:space="preserve">  48/2</t>
  </si>
  <si>
    <t xml:space="preserve">  49/9</t>
  </si>
  <si>
    <t xml:space="preserve">  47/1</t>
  </si>
  <si>
    <t xml:space="preserve">  50/7</t>
  </si>
  <si>
    <t xml:space="preserve">  51/3</t>
  </si>
  <si>
    <t xml:space="preserve">  12</t>
  </si>
  <si>
    <t>SS6F</t>
  </si>
  <si>
    <t xml:space="preserve">  31/2</t>
  </si>
  <si>
    <t xml:space="preserve">  28/1</t>
  </si>
  <si>
    <t xml:space="preserve">  41/4</t>
  </si>
  <si>
    <t xml:space="preserve">  46/5</t>
  </si>
  <si>
    <t xml:space="preserve">  48/7</t>
  </si>
  <si>
    <t xml:space="preserve">  55/7</t>
  </si>
  <si>
    <t xml:space="preserve">  51/2</t>
  </si>
  <si>
    <t xml:space="preserve">  52/7</t>
  </si>
  <si>
    <t xml:space="preserve">  54/10</t>
  </si>
  <si>
    <t xml:space="preserve">  55/3</t>
  </si>
  <si>
    <t xml:space="preserve"> 6.56,3</t>
  </si>
  <si>
    <t xml:space="preserve"> 6.49,5</t>
  </si>
  <si>
    <t xml:space="preserve">  57/10</t>
  </si>
  <si>
    <t xml:space="preserve"> 7.53,5</t>
  </si>
  <si>
    <t xml:space="preserve"> 7.50,1</t>
  </si>
  <si>
    <t xml:space="preserve">  61/1</t>
  </si>
  <si>
    <t xml:space="preserve">  59/1</t>
  </si>
  <si>
    <t xml:space="preserve"> 8.13,9</t>
  </si>
  <si>
    <t xml:space="preserve"> 8.13,3</t>
  </si>
  <si>
    <t xml:space="preserve">  62/2</t>
  </si>
  <si>
    <t xml:space="preserve">  60/2</t>
  </si>
  <si>
    <t xml:space="preserve"> 7.02,1</t>
  </si>
  <si>
    <t xml:space="preserve"> 6.54,1</t>
  </si>
  <si>
    <t xml:space="preserve">  58/4</t>
  </si>
  <si>
    <t xml:space="preserve">  56/4</t>
  </si>
  <si>
    <t xml:space="preserve"> 7.02,9</t>
  </si>
  <si>
    <t xml:space="preserve"> 6.59,8</t>
  </si>
  <si>
    <t xml:space="preserve">  59/5</t>
  </si>
  <si>
    <t xml:space="preserve">  58/5</t>
  </si>
  <si>
    <t xml:space="preserve">  61/8</t>
  </si>
  <si>
    <t xml:space="preserve">  23/7</t>
  </si>
  <si>
    <t xml:space="preserve"> 8.54,4</t>
  </si>
  <si>
    <t xml:space="preserve">  63/3</t>
  </si>
  <si>
    <t xml:space="preserve"> 5.50,5</t>
  </si>
  <si>
    <t>47.25,8</t>
  </si>
  <si>
    <t xml:space="preserve"> 5.46,7</t>
  </si>
  <si>
    <t xml:space="preserve"> 5.47,6</t>
  </si>
  <si>
    <t>47.42,1</t>
  </si>
  <si>
    <t>+ 0.16,3</t>
  </si>
  <si>
    <t xml:space="preserve"> 5.52,6</t>
  </si>
  <si>
    <t>47.53,1</t>
  </si>
  <si>
    <t>+ 0.27,3</t>
  </si>
  <si>
    <t xml:space="preserve">  4/2</t>
  </si>
  <si>
    <t xml:space="preserve"> 5.48,8</t>
  </si>
  <si>
    <t>47.54,9</t>
  </si>
  <si>
    <t>+ 0.29,1</t>
  </si>
  <si>
    <t xml:space="preserve">  5/3</t>
  </si>
  <si>
    <t>47.58,3</t>
  </si>
  <si>
    <t>+ 0.32,5</t>
  </si>
  <si>
    <t xml:space="preserve"> 5.53,4</t>
  </si>
  <si>
    <t>48.32,4</t>
  </si>
  <si>
    <t>+ 1.06,6</t>
  </si>
  <si>
    <t xml:space="preserve">  7/1</t>
  </si>
  <si>
    <t xml:space="preserve"> 6.08,5</t>
  </si>
  <si>
    <t xml:space="preserve"> 6.07,6</t>
  </si>
  <si>
    <t>49.28,1</t>
  </si>
  <si>
    <t>+ 2.02,3</t>
  </si>
  <si>
    <t xml:space="preserve"> 6.16,0</t>
  </si>
  <si>
    <t xml:space="preserve"> 6.14,0</t>
  </si>
  <si>
    <t>51.32,6</t>
  </si>
  <si>
    <t>+ 4.06,8</t>
  </si>
  <si>
    <t xml:space="preserve"> 6.24,8</t>
  </si>
  <si>
    <t>51.36,5</t>
  </si>
  <si>
    <t>+ 4.10,7</t>
  </si>
  <si>
    <t xml:space="preserve"> 6.31,0</t>
  </si>
  <si>
    <t>51.40,8</t>
  </si>
  <si>
    <t>+ 4.15,0</t>
  </si>
  <si>
    <t xml:space="preserve"> 6.22,2</t>
  </si>
  <si>
    <t>51.41,7</t>
  </si>
  <si>
    <t>+ 4.15,9</t>
  </si>
  <si>
    <t xml:space="preserve"> 12/5</t>
  </si>
  <si>
    <t xml:space="preserve"> 6.25,8</t>
  </si>
  <si>
    <t xml:space="preserve"> 6.34,4</t>
  </si>
  <si>
    <t>52.00,0</t>
  </si>
  <si>
    <t xml:space="preserve">  15/5</t>
  </si>
  <si>
    <t>+ 4.34,2</t>
  </si>
  <si>
    <t xml:space="preserve"> 13/3</t>
  </si>
  <si>
    <t>52.01,0</t>
  </si>
  <si>
    <t>+ 4.35,2</t>
  </si>
  <si>
    <t xml:space="preserve"> 14/4</t>
  </si>
  <si>
    <t xml:space="preserve"> 6.23,6</t>
  </si>
  <si>
    <t>52.01,9</t>
  </si>
  <si>
    <t>+ 4.36,1</t>
  </si>
  <si>
    <t xml:space="preserve"> 6.27,6</t>
  </si>
  <si>
    <t xml:space="preserve"> 6.39,7</t>
  </si>
  <si>
    <t>52.46,5</t>
  </si>
  <si>
    <t>+ 5.20,7</t>
  </si>
  <si>
    <t xml:space="preserve"> 16/2</t>
  </si>
  <si>
    <t xml:space="preserve"> 6.29,1</t>
  </si>
  <si>
    <t xml:space="preserve"> 6.27,9</t>
  </si>
  <si>
    <t>52.54,3</t>
  </si>
  <si>
    <t>+ 5.28,5</t>
  </si>
  <si>
    <t xml:space="preserve"> 6.35,3</t>
  </si>
  <si>
    <t xml:space="preserve"> 6.35,4</t>
  </si>
  <si>
    <t>52.56,7</t>
  </si>
  <si>
    <t xml:space="preserve">  17/2</t>
  </si>
  <si>
    <t>+ 5.30,9</t>
  </si>
  <si>
    <t xml:space="preserve"> 6.35,1</t>
  </si>
  <si>
    <t xml:space="preserve"> 6.44,4</t>
  </si>
  <si>
    <t>53.22,2</t>
  </si>
  <si>
    <t xml:space="preserve">  22/5</t>
  </si>
  <si>
    <t>+ 5.56,4</t>
  </si>
  <si>
    <t xml:space="preserve"> 6.34,8</t>
  </si>
  <si>
    <t xml:space="preserve"> 6.34,9</t>
  </si>
  <si>
    <t>53.23,6</t>
  </si>
  <si>
    <t>+ 5.57,8</t>
  </si>
  <si>
    <t xml:space="preserve"> 20/2</t>
  </si>
  <si>
    <t xml:space="preserve"> 6.47,6</t>
  </si>
  <si>
    <t xml:space="preserve"> 6.42,4</t>
  </si>
  <si>
    <t>53.44,4</t>
  </si>
  <si>
    <t>+ 6.18,6</t>
  </si>
  <si>
    <t xml:space="preserve"> 7.18,1</t>
  </si>
  <si>
    <t xml:space="preserve"> 6.38,5</t>
  </si>
  <si>
    <t>54.02,2</t>
  </si>
  <si>
    <t>+ 6.36,4</t>
  </si>
  <si>
    <t xml:space="preserve"> 6.55,4</t>
  </si>
  <si>
    <t>54.40,0</t>
  </si>
  <si>
    <t>+ 7.14,2</t>
  </si>
  <si>
    <t xml:space="preserve"> 7.01,1</t>
  </si>
  <si>
    <t xml:space="preserve"> 6.49,4</t>
  </si>
  <si>
    <t>54.40,1</t>
  </si>
  <si>
    <t>+ 7.14,3</t>
  </si>
  <si>
    <t xml:space="preserve"> 6.57,2</t>
  </si>
  <si>
    <t xml:space="preserve"> 6.54,3</t>
  </si>
  <si>
    <t>54.43,2</t>
  </si>
  <si>
    <t xml:space="preserve">  25/6</t>
  </si>
  <si>
    <t>+ 7.17,4</t>
  </si>
  <si>
    <t xml:space="preserve"> 6.58,1</t>
  </si>
  <si>
    <t xml:space="preserve"> 6.55,7</t>
  </si>
  <si>
    <t>54.43,8</t>
  </si>
  <si>
    <t>+ 7.18,0</t>
  </si>
  <si>
    <t xml:space="preserve"> 6.48,9</t>
  </si>
  <si>
    <t xml:space="preserve"> 6.44,3</t>
  </si>
  <si>
    <t>54.59,7</t>
  </si>
  <si>
    <t xml:space="preserve">  21/1</t>
  </si>
  <si>
    <t>+ 7.33,9</t>
  </si>
  <si>
    <t xml:space="preserve"> 7.08,0</t>
  </si>
  <si>
    <t xml:space="preserve"> 6.58,3</t>
  </si>
  <si>
    <t>55.26,1</t>
  </si>
  <si>
    <t xml:space="preserve">  28/3</t>
  </si>
  <si>
    <t>+ 8.00,3</t>
  </si>
  <si>
    <t xml:space="preserve"> 6.51,6</t>
  </si>
  <si>
    <t xml:space="preserve"> 29/7</t>
  </si>
  <si>
    <t xml:space="preserve"> 7.08,2</t>
  </si>
  <si>
    <t>55.53,7</t>
  </si>
  <si>
    <t>+ 8.27,9</t>
  </si>
  <si>
    <t xml:space="preserve"> 30/4</t>
  </si>
  <si>
    <t xml:space="preserve"> 7.15,3</t>
  </si>
  <si>
    <t xml:space="preserve"> 7.14,8</t>
  </si>
  <si>
    <t>56.32,3</t>
  </si>
  <si>
    <t xml:space="preserve">  32/5</t>
  </si>
  <si>
    <t>+ 9.06,5</t>
  </si>
  <si>
    <t xml:space="preserve"> 7.15,1</t>
  </si>
  <si>
    <t xml:space="preserve"> 7.00,4</t>
  </si>
  <si>
    <t>56.38,8</t>
  </si>
  <si>
    <t>+ 9.13,0</t>
  </si>
  <si>
    <t xml:space="preserve"> 32/5</t>
  </si>
  <si>
    <t xml:space="preserve"> 7.29,2</t>
  </si>
  <si>
    <t>14.09,9</t>
  </si>
  <si>
    <t xml:space="preserve"> 1:01.38,1</t>
  </si>
  <si>
    <t>+14.12,3</t>
  </si>
  <si>
    <t xml:space="preserve"> 33/5</t>
  </si>
  <si>
    <t xml:space="preserve"> 7.09,3</t>
  </si>
  <si>
    <t>13.52,1</t>
  </si>
  <si>
    <t xml:space="preserve"> 1:03.24,9</t>
  </si>
  <si>
    <t>+15.59,1</t>
  </si>
  <si>
    <t xml:space="preserve"> 34/6</t>
  </si>
  <si>
    <t xml:space="preserve"> 6.39,6</t>
  </si>
  <si>
    <t>32.08,3</t>
  </si>
  <si>
    <t xml:space="preserve"> 6.50</t>
  </si>
  <si>
    <t xml:space="preserve"> 1:25.23,2</t>
  </si>
  <si>
    <t>+37.57,4</t>
  </si>
  <si>
    <t>44.35,2</t>
  </si>
  <si>
    <t xml:space="preserve"> 7.00,0</t>
  </si>
  <si>
    <t xml:space="preserve"> 5.20</t>
  </si>
  <si>
    <t xml:space="preserve"> 1:35.41,5</t>
  </si>
  <si>
    <t>+48.15,7</t>
  </si>
  <si>
    <t xml:space="preserve"> 10</t>
  </si>
  <si>
    <t>TC8</t>
  </si>
  <si>
    <t>32 min. late</t>
  </si>
  <si>
    <t xml:space="preserve"> 18</t>
  </si>
  <si>
    <t>TC6A</t>
  </si>
  <si>
    <t>4 min. late</t>
  </si>
  <si>
    <t xml:space="preserve"> 20</t>
  </si>
  <si>
    <t>TC9</t>
  </si>
  <si>
    <t>41 min. late</t>
  </si>
  <si>
    <t xml:space="preserve"> 29</t>
  </si>
  <si>
    <t>TC4B</t>
  </si>
  <si>
    <t>TC4C</t>
  </si>
  <si>
    <t xml:space="preserve"> 2.40</t>
  </si>
  <si>
    <t>54.23,3</t>
  </si>
  <si>
    <t>+ 6.57,5</t>
  </si>
  <si>
    <t xml:space="preserve"> 23/1</t>
  </si>
  <si>
    <t xml:space="preserve"> 24/3</t>
  </si>
  <si>
    <t xml:space="preserve"> 25/6</t>
  </si>
  <si>
    <t xml:space="preserve"> 28/3</t>
  </si>
  <si>
    <t xml:space="preserve">  20/3</t>
  </si>
  <si>
    <t xml:space="preserve">  25/1</t>
  </si>
  <si>
    <t xml:space="preserve"> 6.57,8</t>
  </si>
  <si>
    <t xml:space="preserve"> 6.58,8</t>
  </si>
  <si>
    <t>56.20,3</t>
  </si>
  <si>
    <t>+ 8.54,5</t>
  </si>
  <si>
    <t xml:space="preserve"> 31/4</t>
  </si>
  <si>
    <t xml:space="preserve">  42/7</t>
  </si>
  <si>
    <t xml:space="preserve">  37/5</t>
  </si>
  <si>
    <t xml:space="preserve"> 6.52,5</t>
  </si>
  <si>
    <t>56.32,7</t>
  </si>
  <si>
    <t>+ 9.06,9</t>
  </si>
  <si>
    <t xml:space="preserve"> 7.07,6</t>
  </si>
  <si>
    <t xml:space="preserve"> 7.10,7</t>
  </si>
  <si>
    <t>56.52,2</t>
  </si>
  <si>
    <t>+ 9.26,4</t>
  </si>
  <si>
    <t xml:space="preserve"> 35/5</t>
  </si>
  <si>
    <t xml:space="preserve"> 6.55,8</t>
  </si>
  <si>
    <t xml:space="preserve"> 7.14,2</t>
  </si>
  <si>
    <t>57.35,8</t>
  </si>
  <si>
    <t>+10.10,0</t>
  </si>
  <si>
    <t xml:space="preserve"> 36/5</t>
  </si>
  <si>
    <t xml:space="preserve"> 7.12,3</t>
  </si>
  <si>
    <t>57.47,1</t>
  </si>
  <si>
    <t>+10.21,3</t>
  </si>
  <si>
    <t xml:space="preserve"> 37/6</t>
  </si>
  <si>
    <t xml:space="preserve"> 7.34,1</t>
  </si>
  <si>
    <t xml:space="preserve"> 7.13,8</t>
  </si>
  <si>
    <t>58.00,6</t>
  </si>
  <si>
    <t xml:space="preserve">  35/4</t>
  </si>
  <si>
    <t>+10.34,8</t>
  </si>
  <si>
    <t xml:space="preserve"> 38/1</t>
  </si>
  <si>
    <t xml:space="preserve"> 7.27,7</t>
  </si>
  <si>
    <t xml:space="preserve"> 7.20,6</t>
  </si>
  <si>
    <t>58.36,5</t>
  </si>
  <si>
    <t xml:space="preserve">  39/1</t>
  </si>
  <si>
    <t>+11.10,7</t>
  </si>
  <si>
    <t xml:space="preserve"> 39/7</t>
  </si>
  <si>
    <t xml:space="preserve"> 9.01,5</t>
  </si>
  <si>
    <t>59.19,2</t>
  </si>
  <si>
    <t>+11.53,4</t>
  </si>
  <si>
    <t xml:space="preserve"> 40/2</t>
  </si>
  <si>
    <t xml:space="preserve"> 7.47,0</t>
  </si>
  <si>
    <t xml:space="preserve"> 7.29,8</t>
  </si>
  <si>
    <t xml:space="preserve"> 1:00.08,2</t>
  </si>
  <si>
    <t xml:space="preserve">  49/3</t>
  </si>
  <si>
    <t>+12.42,4</t>
  </si>
  <si>
    <t xml:space="preserve"> 7.57,1</t>
  </si>
  <si>
    <t xml:space="preserve"> 7.41,9</t>
  </si>
  <si>
    <t xml:space="preserve"> 1:00.20,3</t>
  </si>
  <si>
    <t>+12.54,5</t>
  </si>
  <si>
    <t xml:space="preserve"> 7.53,3</t>
  </si>
  <si>
    <t xml:space="preserve"> 1:00.28,6</t>
  </si>
  <si>
    <t xml:space="preserve">  53/10</t>
  </si>
  <si>
    <t>+13.02,8</t>
  </si>
  <si>
    <t xml:space="preserve"> 43/7</t>
  </si>
  <si>
    <t xml:space="preserve"> 7.54,0</t>
  </si>
  <si>
    <t xml:space="preserve"> 1:01.05,0</t>
  </si>
  <si>
    <t>+13.39,2</t>
  </si>
  <si>
    <t xml:space="preserve"> 44/3</t>
  </si>
  <si>
    <t xml:space="preserve"> 7.44,4</t>
  </si>
  <si>
    <t xml:space="preserve"> 1:01.10,7</t>
  </si>
  <si>
    <t xml:space="preserve">  44/3</t>
  </si>
  <si>
    <t>+13.44,9</t>
  </si>
  <si>
    <t xml:space="preserve"> 7.47,3</t>
  </si>
  <si>
    <t xml:space="preserve"> 7.32,9</t>
  </si>
  <si>
    <t xml:space="preserve"> 1:01.19,0</t>
  </si>
  <si>
    <t xml:space="preserve">  41/6</t>
  </si>
  <si>
    <t>+13.53,2</t>
  </si>
  <si>
    <t xml:space="preserve"> 46/6</t>
  </si>
  <si>
    <t xml:space="preserve"> 47/9</t>
  </si>
  <si>
    <t xml:space="preserve"> 7.45,5</t>
  </si>
  <si>
    <t xml:space="preserve"> 8.10,8</t>
  </si>
  <si>
    <t xml:space="preserve"> 1:02.03,9</t>
  </si>
  <si>
    <t>+14.38,1</t>
  </si>
  <si>
    <t xml:space="preserve"> 7.52,1</t>
  </si>
  <si>
    <t xml:space="preserve"> 7.46,2</t>
  </si>
  <si>
    <t xml:space="preserve"> 1:02.15,2</t>
  </si>
  <si>
    <t xml:space="preserve">  51/9</t>
  </si>
  <si>
    <t>+14.49,4</t>
  </si>
  <si>
    <t xml:space="preserve"> 49/10</t>
  </si>
  <si>
    <t xml:space="preserve">  39/5</t>
  </si>
  <si>
    <t xml:space="preserve"> 50/4</t>
  </si>
  <si>
    <t>13.17,4</t>
  </si>
  <si>
    <t xml:space="preserve"> 8.12,4</t>
  </si>
  <si>
    <t xml:space="preserve"> 1:21.02,2</t>
  </si>
  <si>
    <t xml:space="preserve">  55/4</t>
  </si>
  <si>
    <t xml:space="preserve">  48/4</t>
  </si>
  <si>
    <t>+33.36,4</t>
  </si>
  <si>
    <t xml:space="preserve"> 51/7</t>
  </si>
  <si>
    <t xml:space="preserve"> 6.10,7</t>
  </si>
  <si>
    <t xml:space="preserve"> 6.44,0</t>
  </si>
  <si>
    <t xml:space="preserve"> 6.56,8</t>
  </si>
  <si>
    <t xml:space="preserve"> 6.48,8</t>
  </si>
  <si>
    <t>15.31,0</t>
  </si>
  <si>
    <t xml:space="preserve">  56/5</t>
  </si>
  <si>
    <t xml:space="preserve">  59/9</t>
  </si>
  <si>
    <t xml:space="preserve"> 53/1</t>
  </si>
  <si>
    <t>25.00,0</t>
  </si>
  <si>
    <t xml:space="preserve"> 1:42.53,7</t>
  </si>
  <si>
    <t xml:space="preserve">  57/1</t>
  </si>
  <si>
    <t>+55.27,9</t>
  </si>
  <si>
    <t xml:space="preserve"> 1:43.33,9</t>
  </si>
  <si>
    <t>+56.08,1</t>
  </si>
  <si>
    <t>Started   77 /  Finished   54</t>
  </si>
  <si>
    <t xml:space="preserve">   1</t>
  </si>
  <si>
    <t xml:space="preserve"> 100</t>
  </si>
  <si>
    <t xml:space="preserve">   2</t>
  </si>
  <si>
    <t xml:space="preserve">   5</t>
  </si>
  <si>
    <t xml:space="preserve">   4</t>
  </si>
  <si>
    <t xml:space="preserve">   3</t>
  </si>
  <si>
    <t xml:space="preserve">   8</t>
  </si>
  <si>
    <t xml:space="preserve">  17</t>
  </si>
  <si>
    <t xml:space="preserve"> 208</t>
  </si>
  <si>
    <t xml:space="preserve">  36</t>
  </si>
  <si>
    <t>Started    9 /  Finished    8</t>
  </si>
  <si>
    <t>+ 0.11,0</t>
  </si>
  <si>
    <t>+ 0.16,2</t>
  </si>
  <si>
    <t>Started    8 /  Finished    6</t>
  </si>
  <si>
    <t xml:space="preserve"> 200</t>
  </si>
  <si>
    <t>+ 1.17,8</t>
  </si>
  <si>
    <t xml:space="preserve"> 203</t>
  </si>
  <si>
    <t>+ 1.45,7</t>
  </si>
  <si>
    <t>Started   10 /  Finished    6</t>
  </si>
  <si>
    <t xml:space="preserve">  25</t>
  </si>
  <si>
    <t>+ 1.13,9</t>
  </si>
  <si>
    <t xml:space="preserve">  30</t>
  </si>
  <si>
    <t>+ 1.24,1</t>
  </si>
  <si>
    <t>Started    7 /  Finished    4</t>
  </si>
  <si>
    <t xml:space="preserve">  49</t>
  </si>
  <si>
    <t xml:space="preserve">  52</t>
  </si>
  <si>
    <t>+ 1.31,7</t>
  </si>
  <si>
    <t xml:space="preserve">  61</t>
  </si>
  <si>
    <t>+ 2.34,2</t>
  </si>
  <si>
    <t>Started   14 /  Finished   10</t>
  </si>
  <si>
    <t xml:space="preserve">  16</t>
  </si>
  <si>
    <t xml:space="preserve">  28</t>
  </si>
  <si>
    <t>+ 2.02,7</t>
  </si>
  <si>
    <t xml:space="preserve">  47</t>
  </si>
  <si>
    <t>+ 2.58,4</t>
  </si>
  <si>
    <t>Started   10 /  Finished    9</t>
  </si>
  <si>
    <t xml:space="preserve">  21</t>
  </si>
  <si>
    <t xml:space="preserve">  23</t>
  </si>
  <si>
    <t>+ 0.19,7</t>
  </si>
  <si>
    <t xml:space="preserve">  44</t>
  </si>
  <si>
    <t>+ 0.46,1</t>
  </si>
  <si>
    <t>Started   11 /  Finished    7</t>
  </si>
  <si>
    <t>+ 2.12,7</t>
  </si>
  <si>
    <t xml:space="preserve">   9</t>
  </si>
  <si>
    <t>+ 2.32,9</t>
  </si>
  <si>
    <t>Started    5 /  Finished    2</t>
  </si>
  <si>
    <t xml:space="preserve">  67</t>
  </si>
  <si>
    <t xml:space="preserve">  69</t>
  </si>
  <si>
    <t>+ 0.40,2</t>
  </si>
  <si>
    <t>1:41.30,0</t>
  </si>
  <si>
    <t xml:space="preserve">   6</t>
  </si>
  <si>
    <t>SS7F</t>
  </si>
  <si>
    <t xml:space="preserve">  27</t>
  </si>
  <si>
    <t>SS8S</t>
  </si>
  <si>
    <t xml:space="preserve">  54</t>
  </si>
  <si>
    <t xml:space="preserve">  18</t>
  </si>
  <si>
    <t xml:space="preserve">  64</t>
  </si>
  <si>
    <t xml:space="preserve"> 201</t>
  </si>
  <si>
    <t>SS7S</t>
  </si>
  <si>
    <t xml:space="preserve">  24</t>
  </si>
  <si>
    <t>SS6S</t>
  </si>
  <si>
    <t xml:space="preserve">  70</t>
  </si>
  <si>
    <t>SS5F</t>
  </si>
  <si>
    <t xml:space="preserve">  15</t>
  </si>
  <si>
    <t>TC5</t>
  </si>
  <si>
    <t xml:space="preserve">  40</t>
  </si>
  <si>
    <t>SS5S</t>
  </si>
  <si>
    <t>Avg.speed of winner  120.40 km/h</t>
  </si>
  <si>
    <t xml:space="preserve"> 128.38 km/h</t>
  </si>
  <si>
    <t xml:space="preserve"> 127.78 km/h</t>
  </si>
  <si>
    <t xml:space="preserve"> 115.57 km/h</t>
  </si>
  <si>
    <t xml:space="preserve"> 117.01 km/h</t>
  </si>
  <si>
    <t xml:space="preserve"> 104.93 km/h</t>
  </si>
  <si>
    <t xml:space="preserve"> 116.42 km/h</t>
  </si>
  <si>
    <t xml:space="preserve"> 113.36 km/h</t>
  </si>
  <si>
    <t xml:space="preserve"> 123.73 km/h</t>
  </si>
  <si>
    <t xml:space="preserve">  87.36 km/h</t>
  </si>
  <si>
    <t>100 Plangi/Sarapuu</t>
  </si>
  <si>
    <t xml:space="preserve"> 128.30 km/h</t>
  </si>
  <si>
    <t xml:space="preserve"> 118.45 km/h</t>
  </si>
  <si>
    <t xml:space="preserve"> 118.66 km/h</t>
  </si>
  <si>
    <t xml:space="preserve"> 104.30 km/h</t>
  </si>
  <si>
    <t xml:space="preserve"> 118.73 km/h</t>
  </si>
  <si>
    <t xml:space="preserve"> 115.67 km/h</t>
  </si>
  <si>
    <t xml:space="preserve"> 125.12 km/h</t>
  </si>
  <si>
    <t xml:space="preserve">  87.99 km/h</t>
  </si>
  <si>
    <t xml:space="preserve">  5 Murakas/Adler</t>
  </si>
  <si>
    <t xml:space="preserve"> 27 Subi/Subi</t>
  </si>
  <si>
    <t xml:space="preserve"> 22 Soe/Pihlas</t>
  </si>
  <si>
    <t xml:space="preserve"> 111.06 km/h</t>
  </si>
  <si>
    <t xml:space="preserve"> 111.73 km/h</t>
  </si>
  <si>
    <t xml:space="preserve"> 100.67 km/h</t>
  </si>
  <si>
    <t xml:space="preserve"> 103.02 km/h</t>
  </si>
  <si>
    <t xml:space="preserve">  86.52 km/h</t>
  </si>
  <si>
    <t xml:space="preserve"> 101.35 km/h</t>
  </si>
  <si>
    <t xml:space="preserve">  94.73 km/h</t>
  </si>
  <si>
    <t xml:space="preserve"> 105.12 km/h</t>
  </si>
  <si>
    <t xml:space="preserve"> 111.25 km/h</t>
  </si>
  <si>
    <t xml:space="preserve"> 111.44 km/h</t>
  </si>
  <si>
    <t xml:space="preserve"> 102.18 km/h</t>
  </si>
  <si>
    <t xml:space="preserve"> 103.57 km/h</t>
  </si>
  <si>
    <t xml:space="preserve">  87.92 km/h</t>
  </si>
  <si>
    <t xml:space="preserve"> 101.46 km/h</t>
  </si>
  <si>
    <t xml:space="preserve">  95.81 km/h</t>
  </si>
  <si>
    <t xml:space="preserve"> 105.38 km/h</t>
  </si>
  <si>
    <t>1:39.14,7</t>
  </si>
  <si>
    <t>1:40.49,2</t>
  </si>
  <si>
    <t>1:41.37,5</t>
  </si>
  <si>
    <t>1:43.37,5</t>
  </si>
  <si>
    <t>1:43.40,8</t>
  </si>
  <si>
    <t>1:45.03,9</t>
  </si>
  <si>
    <t>1:47.26,5</t>
  </si>
  <si>
    <t>1:51.49,3</t>
  </si>
  <si>
    <t>1:52.32,5</t>
  </si>
  <si>
    <t>1:55.08,7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</si>
</sst>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mm/ss.0"/>
    <numFmt numFmtId="166" formatCode="0.0%"/>
    <numFmt numFmtId="167" formatCode="0.00_ ;[Red]\-0.00\ "/>
    <numFmt numFmtId="168" formatCode="0.00000_ ;[Red]\-0.00000\ "/>
    <numFmt numFmtId="169" formatCode="0_ ;[Red]\-0\ "/>
    <numFmt numFmtId="170" formatCode="[$-F400]h:mm:ss\ AM/PM"/>
    <numFmt numFmtId="171" formatCode="hh:mm:ss;@"/>
    <numFmt numFmtId="172" formatCode="0.00000"/>
    <numFmt numFmtId="173" formatCode="0.0000"/>
    <numFmt numFmtId="174" formatCode="hh:mm/ss\,s;@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sz val="8"/>
      <name val="Tahoma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10"/>
      <name val="Arial"/>
      <family val="2"/>
    </font>
    <font>
      <i/>
      <sz val="10"/>
      <color indexed="8"/>
      <name val="Calibri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3" fillId="2" borderId="3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2" fillId="3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" borderId="0" xfId="0" applyNumberFormat="1" applyFont="1" applyFill="1" applyAlignment="1">
      <alignment horizontal="left"/>
    </xf>
    <xf numFmtId="49" fontId="2" fillId="4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4" borderId="2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Alignment="1">
      <alignment horizontal="center"/>
    </xf>
    <xf numFmtId="49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49" fontId="3" fillId="4" borderId="6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49" fontId="3" fillId="4" borderId="11" xfId="0" applyNumberFormat="1" applyFont="1" applyFill="1" applyBorder="1" applyAlignment="1">
      <alignment horizontal="left" indent="1"/>
    </xf>
    <xf numFmtId="0" fontId="3" fillId="4" borderId="11" xfId="0" applyFont="1" applyFill="1" applyBorder="1" applyAlignment="1">
      <alignment horizontal="center"/>
    </xf>
    <xf numFmtId="49" fontId="3" fillId="4" borderId="8" xfId="0" applyNumberFormat="1" applyFont="1" applyFill="1" applyBorder="1" applyAlignment="1">
      <alignment/>
    </xf>
    <xf numFmtId="0" fontId="3" fillId="2" borderId="5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5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5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49" fontId="3" fillId="4" borderId="7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49" fontId="8" fillId="5" borderId="0" xfId="0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5" borderId="1" xfId="0" applyNumberFormat="1" applyFill="1" applyBorder="1" applyAlignment="1">
      <alignment horizontal="right"/>
    </xf>
    <xf numFmtId="49" fontId="2" fillId="5" borderId="6" xfId="0" applyNumberFormat="1" applyFont="1" applyFill="1" applyBorder="1" applyAlignment="1">
      <alignment horizontal="right"/>
    </xf>
    <xf numFmtId="0" fontId="6" fillId="5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13" fillId="5" borderId="0" xfId="0" applyNumberFormat="1" applyFont="1" applyFill="1" applyAlignment="1">
      <alignment/>
    </xf>
    <xf numFmtId="49" fontId="14" fillId="5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6" fillId="5" borderId="5" xfId="0" applyNumberFormat="1" applyFont="1" applyFill="1" applyBorder="1" applyAlignment="1">
      <alignment horizontal="left" indent="1"/>
    </xf>
    <xf numFmtId="49" fontId="15" fillId="5" borderId="8" xfId="0" applyNumberFormat="1" applyFont="1" applyFill="1" applyBorder="1" applyAlignment="1">
      <alignment horizontal="right" indent="1"/>
    </xf>
    <xf numFmtId="49" fontId="15" fillId="5" borderId="11" xfId="0" applyNumberFormat="1" applyFont="1" applyFill="1" applyBorder="1" applyAlignment="1">
      <alignment horizontal="center"/>
    </xf>
    <xf numFmtId="0" fontId="2" fillId="5" borderId="0" xfId="0" applyNumberFormat="1" applyFont="1" applyFill="1" applyBorder="1" applyAlignment="1" quotePrefix="1">
      <alignment horizontal="right"/>
    </xf>
    <xf numFmtId="0" fontId="2" fillId="5" borderId="0" xfId="0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right"/>
    </xf>
    <xf numFmtId="49" fontId="15" fillId="5" borderId="8" xfId="0" applyNumberFormat="1" applyFont="1" applyFill="1" applyBorder="1" applyAlignment="1">
      <alignment horizontal="left"/>
    </xf>
    <xf numFmtId="49" fontId="15" fillId="5" borderId="3" xfId="0" applyNumberFormat="1" applyFont="1" applyFill="1" applyBorder="1" applyAlignment="1">
      <alignment/>
    </xf>
    <xf numFmtId="49" fontId="16" fillId="5" borderId="4" xfId="0" applyNumberFormat="1" applyFont="1" applyFill="1" applyBorder="1" applyAlignment="1">
      <alignment horizontal="center"/>
    </xf>
    <xf numFmtId="49" fontId="16" fillId="5" borderId="3" xfId="0" applyNumberFormat="1" applyFont="1" applyFill="1" applyBorder="1" applyAlignment="1">
      <alignment horizontal="center"/>
    </xf>
    <xf numFmtId="49" fontId="16" fillId="5" borderId="5" xfId="0" applyNumberFormat="1" applyFont="1" applyFill="1" applyBorder="1" applyAlignment="1">
      <alignment horizontal="center"/>
    </xf>
    <xf numFmtId="49" fontId="15" fillId="5" borderId="9" xfId="0" applyNumberFormat="1" applyFont="1" applyFill="1" applyBorder="1" applyAlignment="1">
      <alignment horizontal="right"/>
    </xf>
    <xf numFmtId="49" fontId="15" fillId="5" borderId="9" xfId="0" applyNumberFormat="1" applyFont="1" applyFill="1" applyBorder="1" applyAlignment="1">
      <alignment/>
    </xf>
    <xf numFmtId="49" fontId="16" fillId="5" borderId="13" xfId="0" applyNumberFormat="1" applyFont="1" applyFill="1" applyBorder="1" applyAlignment="1">
      <alignment horizontal="center"/>
    </xf>
    <xf numFmtId="49" fontId="16" fillId="5" borderId="9" xfId="0" applyNumberFormat="1" applyFont="1" applyFill="1" applyBorder="1" applyAlignment="1">
      <alignment horizontal="center"/>
    </xf>
    <xf numFmtId="49" fontId="16" fillId="5" borderId="10" xfId="0" applyNumberFormat="1" applyFont="1" applyFill="1" applyBorder="1" applyAlignment="1">
      <alignment horizontal="center"/>
    </xf>
    <xf numFmtId="49" fontId="16" fillId="5" borderId="10" xfId="0" applyNumberFormat="1" applyFont="1" applyFill="1" applyBorder="1" applyAlignment="1">
      <alignment horizontal="left" indent="1"/>
    </xf>
    <xf numFmtId="49" fontId="17" fillId="5" borderId="11" xfId="0" applyNumberFormat="1" applyFont="1" applyFill="1" applyBorder="1" applyAlignment="1">
      <alignment horizontal="right" indent="1"/>
    </xf>
    <xf numFmtId="0" fontId="15" fillId="5" borderId="3" xfId="0" applyNumberFormat="1" applyFont="1" applyFill="1" applyBorder="1" applyAlignment="1">
      <alignment horizontal="right"/>
    </xf>
    <xf numFmtId="49" fontId="18" fillId="5" borderId="3" xfId="0" applyNumberFormat="1" applyFont="1" applyFill="1" applyBorder="1" applyAlignment="1">
      <alignment horizontal="left" indent="1"/>
    </xf>
    <xf numFmtId="49" fontId="18" fillId="5" borderId="5" xfId="0" applyNumberFormat="1" applyFont="1" applyFill="1" applyBorder="1" applyAlignment="1">
      <alignment horizontal="left" indent="1"/>
    </xf>
    <xf numFmtId="0" fontId="18" fillId="5" borderId="9" xfId="0" applyFont="1" applyFill="1" applyBorder="1" applyAlignment="1">
      <alignment horizontal="left" indent="1"/>
    </xf>
    <xf numFmtId="49" fontId="18" fillId="5" borderId="10" xfId="0" applyNumberFormat="1" applyFont="1" applyFill="1" applyBorder="1" applyAlignment="1">
      <alignment horizontal="left" indent="1"/>
    </xf>
    <xf numFmtId="0" fontId="12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49" fontId="3" fillId="6" borderId="3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/>
    </xf>
    <xf numFmtId="0" fontId="12" fillId="5" borderId="2" xfId="0" applyNumberFormat="1" applyFont="1" applyFill="1" applyBorder="1" applyAlignment="1">
      <alignment horizontal="right"/>
    </xf>
    <xf numFmtId="49" fontId="6" fillId="5" borderId="1" xfId="0" applyNumberFormat="1" applyFont="1" applyFill="1" applyBorder="1" applyAlignment="1">
      <alignment horizontal="right"/>
    </xf>
    <xf numFmtId="2" fontId="6" fillId="5" borderId="6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right"/>
    </xf>
    <xf numFmtId="2" fontId="6" fillId="6" borderId="5" xfId="0" applyNumberFormat="1" applyFont="1" applyFill="1" applyBorder="1" applyAlignment="1">
      <alignment horizontal="center"/>
    </xf>
    <xf numFmtId="0" fontId="5" fillId="5" borderId="0" xfId="0" applyNumberFormat="1" applyFont="1" applyFill="1" applyAlignment="1">
      <alignment/>
    </xf>
    <xf numFmtId="0" fontId="9" fillId="5" borderId="7" xfId="0" applyFont="1" applyFill="1" applyBorder="1" applyAlignment="1">
      <alignment horizontal="center"/>
    </xf>
    <xf numFmtId="49" fontId="0" fillId="5" borderId="0" xfId="0" applyNumberFormat="1" applyFill="1" applyBorder="1" applyAlignment="1">
      <alignment/>
    </xf>
    <xf numFmtId="0" fontId="22" fillId="5" borderId="0" xfId="0" applyFont="1" applyFill="1" applyAlignment="1">
      <alignment horizontal="center" vertical="center"/>
    </xf>
    <xf numFmtId="0" fontId="0" fillId="5" borderId="0" xfId="0" applyNumberForma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49" fontId="7" fillId="5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" fillId="5" borderId="0" xfId="0" applyNumberFormat="1" applyFont="1" applyFill="1" applyAlignment="1">
      <alignment horizontal="right" vertical="center"/>
    </xf>
    <xf numFmtId="0" fontId="2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6" borderId="2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center" vertical="center"/>
    </xf>
    <xf numFmtId="49" fontId="25" fillId="5" borderId="6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7" xfId="0" applyFont="1" applyFill="1" applyBorder="1" applyAlignment="1" quotePrefix="1">
      <alignment horizontal="right" vertical="center"/>
    </xf>
    <xf numFmtId="0" fontId="28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horizontal="center" vertical="center"/>
    </xf>
    <xf numFmtId="0" fontId="29" fillId="5" borderId="0" xfId="0" applyFont="1" applyFill="1" applyAlignment="1">
      <alignment vertical="center"/>
    </xf>
    <xf numFmtId="49" fontId="27" fillId="5" borderId="0" xfId="0" applyNumberFormat="1" applyFont="1" applyFill="1" applyAlignment="1">
      <alignment horizontal="center" vertical="center"/>
    </xf>
    <xf numFmtId="0" fontId="26" fillId="5" borderId="0" xfId="0" applyFont="1" applyFill="1" applyAlignment="1">
      <alignment vertical="center"/>
    </xf>
    <xf numFmtId="0" fontId="23" fillId="0" borderId="0" xfId="0" applyFont="1" applyAlignment="1" quotePrefix="1">
      <alignment horizontal="left"/>
    </xf>
    <xf numFmtId="0" fontId="0" fillId="0" borderId="0" xfId="0" applyAlignment="1">
      <alignment/>
    </xf>
    <xf numFmtId="0" fontId="3" fillId="4" borderId="1" xfId="0" applyFont="1" applyFill="1" applyBorder="1" applyAlignment="1">
      <alignment/>
    </xf>
    <xf numFmtId="49" fontId="2" fillId="3" borderId="0" xfId="0" applyNumberFormat="1" applyFont="1" applyFill="1" applyAlignment="1">
      <alignment/>
    </xf>
    <xf numFmtId="0" fontId="2" fillId="0" borderId="0" xfId="0" applyFont="1" applyAlignment="1">
      <alignment/>
    </xf>
    <xf numFmtId="49" fontId="0" fillId="3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49" fontId="24" fillId="0" borderId="2" xfId="0" applyNumberFormat="1" applyFont="1" applyFill="1" applyBorder="1" applyAlignment="1">
      <alignment horizontal="right" vertical="center"/>
    </xf>
    <xf numFmtId="0" fontId="25" fillId="0" borderId="1" xfId="0" applyNumberFormat="1" applyFont="1" applyFill="1" applyBorder="1" applyAlignment="1">
      <alignment horizontal="right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/>
    </xf>
    <xf numFmtId="49" fontId="25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0" fillId="0" borderId="0" xfId="0" applyFont="1" applyAlignment="1">
      <alignment/>
    </xf>
    <xf numFmtId="0" fontId="31" fillId="5" borderId="0" xfId="0" applyNumberFormat="1" applyFont="1" applyFill="1" applyAlignment="1">
      <alignment horizontal="left"/>
    </xf>
    <xf numFmtId="0" fontId="30" fillId="5" borderId="0" xfId="0" applyFont="1" applyFill="1" applyAlignment="1">
      <alignment horizontal="center"/>
    </xf>
    <xf numFmtId="0" fontId="30" fillId="5" borderId="0" xfId="0" applyFont="1" applyFill="1" applyAlignment="1">
      <alignment/>
    </xf>
    <xf numFmtId="0" fontId="32" fillId="5" borderId="0" xfId="0" applyFont="1" applyFill="1" applyAlignment="1">
      <alignment horizontal="center"/>
    </xf>
    <xf numFmtId="0" fontId="30" fillId="5" borderId="0" xfId="0" applyFont="1" applyFill="1" applyAlignment="1">
      <alignment horizontal="left"/>
    </xf>
    <xf numFmtId="0" fontId="31" fillId="3" borderId="0" xfId="0" applyNumberFormat="1" applyFont="1" applyFill="1" applyAlignment="1">
      <alignment horizontal="left"/>
    </xf>
    <xf numFmtId="0" fontId="33" fillId="3" borderId="0" xfId="0" applyFont="1" applyFill="1" applyAlignment="1">
      <alignment horizontal="center"/>
    </xf>
    <xf numFmtId="0" fontId="33" fillId="3" borderId="0" xfId="0" applyFont="1" applyFill="1" applyAlignment="1">
      <alignment/>
    </xf>
    <xf numFmtId="0" fontId="31" fillId="3" borderId="0" xfId="0" applyFont="1" applyFill="1" applyAlignment="1">
      <alignment horizontal="left"/>
    </xf>
    <xf numFmtId="0" fontId="33" fillId="0" borderId="0" xfId="0" applyFont="1" applyAlignment="1">
      <alignment/>
    </xf>
    <xf numFmtId="0" fontId="32" fillId="5" borderId="0" xfId="0" applyNumberFormat="1" applyFont="1" applyFill="1" applyAlignment="1">
      <alignment horizontal="right"/>
    </xf>
    <xf numFmtId="0" fontId="32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8" fillId="5" borderId="0" xfId="0" applyNumberFormat="1" applyFont="1" applyFill="1" applyAlignment="1">
      <alignment horizontal="left"/>
    </xf>
    <xf numFmtId="0" fontId="29" fillId="5" borderId="0" xfId="0" applyFont="1" applyFill="1" applyAlignment="1">
      <alignment horizontal="center"/>
    </xf>
    <xf numFmtId="0" fontId="29" fillId="5" borderId="0" xfId="0" applyFont="1" applyFill="1" applyAlignment="1">
      <alignment/>
    </xf>
    <xf numFmtId="0" fontId="3" fillId="2" borderId="8" xfId="0" applyFont="1" applyFill="1" applyBorder="1" applyAlignment="1">
      <alignment horizontal="center" vertical="center"/>
    </xf>
    <xf numFmtId="0" fontId="35" fillId="5" borderId="0" xfId="0" applyFont="1" applyFill="1" applyAlignment="1">
      <alignment/>
    </xf>
    <xf numFmtId="0" fontId="36" fillId="3" borderId="0" xfId="0" applyNumberFormat="1" applyFont="1" applyFill="1" applyAlignment="1">
      <alignment horizontal="right"/>
    </xf>
    <xf numFmtId="0" fontId="35" fillId="0" borderId="0" xfId="0" applyFont="1" applyAlignment="1">
      <alignment/>
    </xf>
    <xf numFmtId="0" fontId="37" fillId="5" borderId="0" xfId="0" applyFont="1" applyFill="1" applyAlignment="1">
      <alignment horizontal="right"/>
    </xf>
    <xf numFmtId="0" fontId="38" fillId="5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164" fontId="36" fillId="3" borderId="0" xfId="0" applyNumberFormat="1" applyFont="1" applyFill="1" applyAlignment="1">
      <alignment horizontal="right"/>
    </xf>
    <xf numFmtId="164" fontId="39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6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164" fontId="38" fillId="0" borderId="0" xfId="0" applyNumberFormat="1" applyFont="1" applyAlignment="1">
      <alignment/>
    </xf>
    <xf numFmtId="0" fontId="37" fillId="5" borderId="0" xfId="0" applyFont="1" applyFill="1" applyAlignment="1" quotePrefix="1">
      <alignment horizontal="right"/>
    </xf>
    <xf numFmtId="164" fontId="38" fillId="5" borderId="0" xfId="0" applyNumberFormat="1" applyFont="1" applyFill="1" applyAlignment="1">
      <alignment/>
    </xf>
    <xf numFmtId="0" fontId="37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2" fillId="5" borderId="0" xfId="0" applyFont="1" applyFill="1" applyAlignment="1">
      <alignment horizontal="right"/>
    </xf>
    <xf numFmtId="164" fontId="36" fillId="3" borderId="0" xfId="0" applyNumberFormat="1" applyFont="1" applyFill="1" applyAlignment="1" quotePrefix="1">
      <alignment horizontal="right"/>
    </xf>
    <xf numFmtId="164" fontId="36" fillId="3" borderId="0" xfId="0" applyNumberFormat="1" applyFont="1" applyFill="1" applyAlignment="1" quotePrefix="1">
      <alignment horizontal="center"/>
    </xf>
    <xf numFmtId="2" fontId="43" fillId="5" borderId="6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/>
    </xf>
    <xf numFmtId="49" fontId="0" fillId="5" borderId="3" xfId="0" applyNumberForma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right"/>
    </xf>
    <xf numFmtId="49" fontId="2" fillId="5" borderId="14" xfId="0" applyNumberFormat="1" applyFont="1" applyFill="1" applyBorder="1" applyAlignment="1">
      <alignment horizontal="center"/>
    </xf>
    <xf numFmtId="49" fontId="2" fillId="5" borderId="15" xfId="0" applyNumberFormat="1" applyFont="1" applyFill="1" applyBorder="1" applyAlignment="1">
      <alignment horizontal="right"/>
    </xf>
    <xf numFmtId="49" fontId="2" fillId="5" borderId="13" xfId="0" applyNumberFormat="1" applyFon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/>
    </xf>
    <xf numFmtId="49" fontId="0" fillId="5" borderId="9" xfId="0" applyNumberFormat="1" applyFill="1" applyBorder="1" applyAlignment="1">
      <alignment horizontal="right"/>
    </xf>
    <xf numFmtId="49" fontId="2" fillId="5" borderId="10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7" fillId="5" borderId="0" xfId="0" applyNumberFormat="1" applyFont="1" applyFill="1" applyAlignment="1">
      <alignment horizontal="center"/>
    </xf>
    <xf numFmtId="49" fontId="34" fillId="5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260"/>
  <sheetViews>
    <sheetView workbookViewId="0" topLeftCell="A1">
      <pane ySplit="7" topLeftCell="BM8" activePane="bottomLeft" state="frozen"/>
      <selection pane="topLeft" activeCell="A1" sqref="A1"/>
      <selection pane="bottomLeft" activeCell="B28" sqref="B28:B35"/>
    </sheetView>
  </sheetViews>
  <sheetFormatPr defaultColWidth="9.140625" defaultRowHeight="12.75"/>
  <cols>
    <col min="1" max="1" width="5.28125" style="153" customWidth="1"/>
    <col min="2" max="2" width="6.00390625" style="160" customWidth="1"/>
    <col min="3" max="3" width="9.140625" style="161" customWidth="1"/>
    <col min="4" max="4" width="23.00390625" style="148" customWidth="1"/>
    <col min="5" max="5" width="21.421875" style="148" customWidth="1"/>
    <col min="6" max="6" width="11.8515625" style="148" customWidth="1"/>
    <col min="7" max="7" width="29.00390625" style="148" customWidth="1"/>
    <col min="8" max="8" width="24.421875" style="148" customWidth="1"/>
    <col min="9" max="16384" width="9.140625" style="148" customWidth="1"/>
  </cols>
  <sheetData>
    <row r="1" spans="1:9" ht="15" hidden="1">
      <c r="A1" s="143"/>
      <c r="B1" s="144"/>
      <c r="C1" s="145"/>
      <c r="D1" s="146"/>
      <c r="E1" s="146"/>
      <c r="F1" s="147" t="s">
        <v>43</v>
      </c>
      <c r="G1" s="146"/>
      <c r="H1" s="146"/>
      <c r="I1" s="146"/>
    </row>
    <row r="2" spans="1:9" ht="15.75">
      <c r="A2" s="149"/>
      <c r="B2" s="150"/>
      <c r="C2" s="145"/>
      <c r="D2" s="146"/>
      <c r="E2" s="168"/>
      <c r="F2" s="167" t="s">
        <v>51</v>
      </c>
      <c r="G2" s="168"/>
      <c r="H2" s="146"/>
      <c r="I2" s="146"/>
    </row>
    <row r="3" spans="1:9" ht="15.75">
      <c r="A3" s="151"/>
      <c r="B3" s="150"/>
      <c r="C3" s="145"/>
      <c r="D3" s="146"/>
      <c r="E3" s="168"/>
      <c r="F3" s="167" t="s">
        <v>458</v>
      </c>
      <c r="G3" s="168"/>
      <c r="H3" s="162" t="s">
        <v>452</v>
      </c>
      <c r="I3" s="159" t="s">
        <v>50</v>
      </c>
    </row>
    <row r="4" spans="1:9" ht="15.75">
      <c r="A4" s="152"/>
      <c r="B4" s="150"/>
      <c r="C4" s="145"/>
      <c r="D4" s="146"/>
      <c r="E4" s="168"/>
      <c r="F4" s="167" t="s">
        <v>0</v>
      </c>
      <c r="G4" s="168"/>
      <c r="H4" s="162" t="s">
        <v>453</v>
      </c>
      <c r="I4" s="159" t="s">
        <v>49</v>
      </c>
    </row>
    <row r="5" spans="1:9" ht="15" customHeight="1">
      <c r="A5" s="152"/>
      <c r="B5" s="144"/>
      <c r="C5" s="145"/>
      <c r="D5" s="146"/>
      <c r="E5" s="146"/>
      <c r="F5" s="146"/>
      <c r="G5" s="146"/>
      <c r="H5" s="163" t="s">
        <v>45</v>
      </c>
      <c r="I5" s="159" t="s">
        <v>48</v>
      </c>
    </row>
    <row r="6" spans="1:9" ht="15.75" customHeight="1">
      <c r="A6" s="152"/>
      <c r="B6" s="164" t="s">
        <v>7</v>
      </c>
      <c r="C6" s="165"/>
      <c r="D6" s="166"/>
      <c r="E6" s="146"/>
      <c r="F6" s="146"/>
      <c r="G6" s="146"/>
      <c r="H6" s="163" t="s">
        <v>46</v>
      </c>
      <c r="I6" s="159" t="s">
        <v>47</v>
      </c>
    </row>
    <row r="7" spans="2:9" ht="12.75">
      <c r="B7" s="154" t="s">
        <v>8</v>
      </c>
      <c r="C7" s="155" t="s">
        <v>9</v>
      </c>
      <c r="D7" s="156" t="s">
        <v>10</v>
      </c>
      <c r="E7" s="157" t="s">
        <v>11</v>
      </c>
      <c r="F7" s="155" t="s">
        <v>12</v>
      </c>
      <c r="G7" s="156" t="s">
        <v>13</v>
      </c>
      <c r="H7" s="156" t="s">
        <v>14</v>
      </c>
      <c r="I7" s="158" t="s">
        <v>15</v>
      </c>
    </row>
    <row r="8" spans="1:9" ht="15" customHeight="1">
      <c r="A8" s="183" t="s">
        <v>53</v>
      </c>
      <c r="B8" s="184">
        <v>1</v>
      </c>
      <c r="C8" s="185" t="s">
        <v>54</v>
      </c>
      <c r="D8" s="186" t="s">
        <v>55</v>
      </c>
      <c r="E8" s="186" t="s">
        <v>56</v>
      </c>
      <c r="F8" s="185" t="s">
        <v>57</v>
      </c>
      <c r="G8" s="186" t="s">
        <v>58</v>
      </c>
      <c r="H8" s="186" t="s">
        <v>59</v>
      </c>
      <c r="I8" s="187" t="s">
        <v>60</v>
      </c>
    </row>
    <row r="9" spans="1:9" ht="15" customHeight="1">
      <c r="A9" s="183" t="s">
        <v>61</v>
      </c>
      <c r="B9" s="184">
        <v>2</v>
      </c>
      <c r="C9" s="185" t="s">
        <v>62</v>
      </c>
      <c r="D9" s="186" t="s">
        <v>63</v>
      </c>
      <c r="E9" s="186" t="s">
        <v>64</v>
      </c>
      <c r="F9" s="185" t="s">
        <v>65</v>
      </c>
      <c r="G9" s="186" t="s">
        <v>66</v>
      </c>
      <c r="H9" s="186" t="s">
        <v>67</v>
      </c>
      <c r="I9" s="187" t="s">
        <v>68</v>
      </c>
    </row>
    <row r="10" spans="1:9" ht="15" customHeight="1">
      <c r="A10" s="183" t="s">
        <v>69</v>
      </c>
      <c r="B10" s="184">
        <v>3</v>
      </c>
      <c r="C10" s="185" t="s">
        <v>62</v>
      </c>
      <c r="D10" s="186" t="s">
        <v>70</v>
      </c>
      <c r="E10" s="186" t="s">
        <v>71</v>
      </c>
      <c r="F10" s="185" t="s">
        <v>65</v>
      </c>
      <c r="G10" s="186" t="s">
        <v>72</v>
      </c>
      <c r="H10" s="186" t="s">
        <v>67</v>
      </c>
      <c r="I10" s="187" t="s">
        <v>73</v>
      </c>
    </row>
    <row r="11" spans="1:9" ht="15" customHeight="1">
      <c r="A11" s="183" t="s">
        <v>74</v>
      </c>
      <c r="B11" s="184">
        <v>100</v>
      </c>
      <c r="C11" s="185" t="s">
        <v>62</v>
      </c>
      <c r="D11" s="186" t="s">
        <v>415</v>
      </c>
      <c r="E11" s="186" t="s">
        <v>416</v>
      </c>
      <c r="F11" s="185" t="s">
        <v>65</v>
      </c>
      <c r="G11" s="186" t="s">
        <v>147</v>
      </c>
      <c r="H11" s="186" t="s">
        <v>89</v>
      </c>
      <c r="I11" s="187" t="s">
        <v>78</v>
      </c>
    </row>
    <row r="12" spans="1:9" ht="15" customHeight="1">
      <c r="A12" s="183" t="s">
        <v>79</v>
      </c>
      <c r="B12" s="184">
        <v>4</v>
      </c>
      <c r="C12" s="185" t="s">
        <v>62</v>
      </c>
      <c r="D12" s="186" t="s">
        <v>75</v>
      </c>
      <c r="E12" s="186" t="s">
        <v>76</v>
      </c>
      <c r="F12" s="185" t="s">
        <v>65</v>
      </c>
      <c r="G12" s="186" t="s">
        <v>77</v>
      </c>
      <c r="H12" s="186" t="s">
        <v>67</v>
      </c>
      <c r="I12" s="187" t="s">
        <v>83</v>
      </c>
    </row>
    <row r="13" spans="1:9" ht="15" customHeight="1">
      <c r="A13" s="183" t="s">
        <v>84</v>
      </c>
      <c r="B13" s="184">
        <v>5</v>
      </c>
      <c r="C13" s="185" t="s">
        <v>54</v>
      </c>
      <c r="D13" s="186" t="s">
        <v>80</v>
      </c>
      <c r="E13" s="186" t="s">
        <v>81</v>
      </c>
      <c r="F13" s="185" t="s">
        <v>65</v>
      </c>
      <c r="G13" s="186" t="s">
        <v>82</v>
      </c>
      <c r="H13" s="186" t="s">
        <v>67</v>
      </c>
      <c r="I13" s="187" t="s">
        <v>90</v>
      </c>
    </row>
    <row r="14" spans="1:9" ht="15" customHeight="1">
      <c r="A14" s="183" t="s">
        <v>91</v>
      </c>
      <c r="B14" s="184">
        <v>6</v>
      </c>
      <c r="C14" s="185" t="s">
        <v>62</v>
      </c>
      <c r="D14" s="186" t="s">
        <v>85</v>
      </c>
      <c r="E14" s="186" t="s">
        <v>86</v>
      </c>
      <c r="F14" s="185" t="s">
        <v>87</v>
      </c>
      <c r="G14" s="186" t="s">
        <v>88</v>
      </c>
      <c r="H14" s="186" t="s">
        <v>89</v>
      </c>
      <c r="I14" s="187" t="s">
        <v>96</v>
      </c>
    </row>
    <row r="15" spans="1:9" ht="15" customHeight="1">
      <c r="A15" s="183" t="s">
        <v>97</v>
      </c>
      <c r="B15" s="184">
        <v>7</v>
      </c>
      <c r="C15" s="185" t="s">
        <v>54</v>
      </c>
      <c r="D15" s="186" t="s">
        <v>92</v>
      </c>
      <c r="E15" s="186" t="s">
        <v>93</v>
      </c>
      <c r="F15" s="185" t="s">
        <v>94</v>
      </c>
      <c r="G15" s="186" t="s">
        <v>95</v>
      </c>
      <c r="H15" s="186" t="s">
        <v>89</v>
      </c>
      <c r="I15" s="187" t="s">
        <v>103</v>
      </c>
    </row>
    <row r="16" spans="1:9" ht="15" customHeight="1">
      <c r="A16" s="183" t="s">
        <v>104</v>
      </c>
      <c r="B16" s="184">
        <v>8</v>
      </c>
      <c r="C16" s="185" t="s">
        <v>98</v>
      </c>
      <c r="D16" s="186" t="s">
        <v>99</v>
      </c>
      <c r="E16" s="186" t="s">
        <v>100</v>
      </c>
      <c r="F16" s="185" t="s">
        <v>65</v>
      </c>
      <c r="G16" s="186" t="s">
        <v>101</v>
      </c>
      <c r="H16" s="186" t="s">
        <v>102</v>
      </c>
      <c r="I16" s="187" t="s">
        <v>109</v>
      </c>
    </row>
    <row r="17" spans="1:9" ht="15" customHeight="1">
      <c r="A17" s="183" t="s">
        <v>110</v>
      </c>
      <c r="B17" s="184">
        <v>9</v>
      </c>
      <c r="C17" s="185" t="s">
        <v>98</v>
      </c>
      <c r="D17" s="186" t="s">
        <v>105</v>
      </c>
      <c r="E17" s="186" t="s">
        <v>106</v>
      </c>
      <c r="F17" s="185" t="s">
        <v>65</v>
      </c>
      <c r="G17" s="186" t="s">
        <v>107</v>
      </c>
      <c r="H17" s="186" t="s">
        <v>108</v>
      </c>
      <c r="I17" s="187" t="s">
        <v>115</v>
      </c>
    </row>
    <row r="18" spans="1:9" ht="15" customHeight="1">
      <c r="A18" s="183" t="s">
        <v>116</v>
      </c>
      <c r="B18" s="184">
        <v>10</v>
      </c>
      <c r="C18" s="185" t="s">
        <v>62</v>
      </c>
      <c r="D18" s="186" t="s">
        <v>111</v>
      </c>
      <c r="E18" s="186" t="s">
        <v>112</v>
      </c>
      <c r="F18" s="185" t="s">
        <v>94</v>
      </c>
      <c r="G18" s="186" t="s">
        <v>113</v>
      </c>
      <c r="H18" s="186" t="s">
        <v>114</v>
      </c>
      <c r="I18" s="187" t="s">
        <v>121</v>
      </c>
    </row>
    <row r="19" spans="1:9" ht="15" customHeight="1">
      <c r="A19" s="183" t="s">
        <v>122</v>
      </c>
      <c r="B19" s="184">
        <v>11</v>
      </c>
      <c r="C19" s="185" t="s">
        <v>62</v>
      </c>
      <c r="D19" s="186" t="s">
        <v>117</v>
      </c>
      <c r="E19" s="186" t="s">
        <v>118</v>
      </c>
      <c r="F19" s="185" t="s">
        <v>119</v>
      </c>
      <c r="G19" s="186" t="s">
        <v>120</v>
      </c>
      <c r="H19" s="186" t="s">
        <v>67</v>
      </c>
      <c r="I19" s="187" t="s">
        <v>126</v>
      </c>
    </row>
    <row r="20" spans="1:9" ht="15" customHeight="1">
      <c r="A20" s="183" t="s">
        <v>127</v>
      </c>
      <c r="B20" s="184">
        <v>12</v>
      </c>
      <c r="C20" s="185" t="s">
        <v>98</v>
      </c>
      <c r="D20" s="186" t="s">
        <v>123</v>
      </c>
      <c r="E20" s="186" t="s">
        <v>124</v>
      </c>
      <c r="F20" s="185" t="s">
        <v>65</v>
      </c>
      <c r="G20" s="186" t="s">
        <v>77</v>
      </c>
      <c r="H20" s="186" t="s">
        <v>125</v>
      </c>
      <c r="I20" s="187" t="s">
        <v>130</v>
      </c>
    </row>
    <row r="21" spans="1:9" ht="15" customHeight="1">
      <c r="A21" s="183" t="s">
        <v>131</v>
      </c>
      <c r="B21" s="184">
        <v>14</v>
      </c>
      <c r="C21" s="185" t="s">
        <v>98</v>
      </c>
      <c r="D21" s="186" t="s">
        <v>128</v>
      </c>
      <c r="E21" s="186" t="s">
        <v>129</v>
      </c>
      <c r="F21" s="185" t="s">
        <v>65</v>
      </c>
      <c r="G21" s="186" t="s">
        <v>101</v>
      </c>
      <c r="H21" s="186" t="s">
        <v>102</v>
      </c>
      <c r="I21" s="187" t="s">
        <v>136</v>
      </c>
    </row>
    <row r="22" spans="1:9" ht="15" customHeight="1">
      <c r="A22" s="183" t="s">
        <v>137</v>
      </c>
      <c r="B22" s="184">
        <v>15</v>
      </c>
      <c r="C22" s="185" t="s">
        <v>98</v>
      </c>
      <c r="D22" s="186" t="s">
        <v>132</v>
      </c>
      <c r="E22" s="186" t="s">
        <v>133</v>
      </c>
      <c r="F22" s="185" t="s">
        <v>87</v>
      </c>
      <c r="G22" s="186" t="s">
        <v>134</v>
      </c>
      <c r="H22" s="186" t="s">
        <v>135</v>
      </c>
      <c r="I22" s="187" t="s">
        <v>142</v>
      </c>
    </row>
    <row r="23" spans="1:9" ht="15" customHeight="1">
      <c r="A23" s="183" t="s">
        <v>143</v>
      </c>
      <c r="B23" s="184">
        <v>16</v>
      </c>
      <c r="C23" s="185" t="s">
        <v>138</v>
      </c>
      <c r="D23" s="186" t="s">
        <v>139</v>
      </c>
      <c r="E23" s="186" t="s">
        <v>140</v>
      </c>
      <c r="F23" s="185" t="s">
        <v>65</v>
      </c>
      <c r="G23" s="186" t="s">
        <v>66</v>
      </c>
      <c r="H23" s="186" t="s">
        <v>141</v>
      </c>
      <c r="I23" s="187" t="s">
        <v>149</v>
      </c>
    </row>
    <row r="24" spans="1:9" ht="15" customHeight="1">
      <c r="A24" s="183" t="s">
        <v>150</v>
      </c>
      <c r="B24" s="184">
        <v>17</v>
      </c>
      <c r="C24" s="185" t="s">
        <v>144</v>
      </c>
      <c r="D24" s="186" t="s">
        <v>145</v>
      </c>
      <c r="E24" s="186" t="s">
        <v>146</v>
      </c>
      <c r="F24" s="185" t="s">
        <v>65</v>
      </c>
      <c r="G24" s="186" t="s">
        <v>147</v>
      </c>
      <c r="H24" s="186" t="s">
        <v>148</v>
      </c>
      <c r="I24" s="187" t="s">
        <v>155</v>
      </c>
    </row>
    <row r="25" spans="1:9" ht="15" customHeight="1">
      <c r="A25" s="183" t="s">
        <v>156</v>
      </c>
      <c r="B25" s="184">
        <v>18</v>
      </c>
      <c r="C25" s="185" t="s">
        <v>144</v>
      </c>
      <c r="D25" s="186" t="s">
        <v>151</v>
      </c>
      <c r="E25" s="186" t="s">
        <v>152</v>
      </c>
      <c r="F25" s="185" t="s">
        <v>87</v>
      </c>
      <c r="G25" s="186" t="s">
        <v>153</v>
      </c>
      <c r="H25" s="186" t="s">
        <v>154</v>
      </c>
      <c r="I25" s="187" t="s">
        <v>159</v>
      </c>
    </row>
    <row r="26" spans="1:9" ht="15" customHeight="1">
      <c r="A26" s="183" t="s">
        <v>160</v>
      </c>
      <c r="B26" s="184">
        <v>19</v>
      </c>
      <c r="C26" s="185" t="s">
        <v>62</v>
      </c>
      <c r="D26" s="186" t="s">
        <v>157</v>
      </c>
      <c r="E26" s="186" t="s">
        <v>158</v>
      </c>
      <c r="F26" s="185" t="s">
        <v>65</v>
      </c>
      <c r="G26" s="186" t="s">
        <v>201</v>
      </c>
      <c r="H26" s="186" t="s">
        <v>89</v>
      </c>
      <c r="I26" s="187" t="s">
        <v>164</v>
      </c>
    </row>
    <row r="27" spans="1:9" ht="15" customHeight="1">
      <c r="A27" s="183" t="s">
        <v>165</v>
      </c>
      <c r="B27" s="184">
        <v>20</v>
      </c>
      <c r="C27" s="185" t="s">
        <v>98</v>
      </c>
      <c r="D27" s="186" t="s">
        <v>161</v>
      </c>
      <c r="E27" s="186" t="s">
        <v>162</v>
      </c>
      <c r="F27" s="185" t="s">
        <v>65</v>
      </c>
      <c r="G27" s="186" t="s">
        <v>107</v>
      </c>
      <c r="H27" s="186" t="s">
        <v>163</v>
      </c>
      <c r="I27" s="187" t="s">
        <v>172</v>
      </c>
    </row>
    <row r="28" spans="1:9" ht="15" customHeight="1">
      <c r="A28" s="183" t="s">
        <v>173</v>
      </c>
      <c r="B28" s="184">
        <v>205</v>
      </c>
      <c r="C28" s="185" t="s">
        <v>419</v>
      </c>
      <c r="D28" s="186" t="s">
        <v>437</v>
      </c>
      <c r="E28" s="186" t="s">
        <v>438</v>
      </c>
      <c r="F28" s="185" t="s">
        <v>65</v>
      </c>
      <c r="G28" s="186" t="s">
        <v>101</v>
      </c>
      <c r="H28" s="186" t="s">
        <v>185</v>
      </c>
      <c r="I28" s="187" t="s">
        <v>177</v>
      </c>
    </row>
    <row r="29" spans="1:9" ht="15" customHeight="1">
      <c r="A29" s="183" t="s">
        <v>178</v>
      </c>
      <c r="B29" s="184">
        <v>201</v>
      </c>
      <c r="C29" s="185" t="s">
        <v>419</v>
      </c>
      <c r="D29" s="186" t="s">
        <v>424</v>
      </c>
      <c r="E29" s="186" t="s">
        <v>425</v>
      </c>
      <c r="F29" s="185" t="s">
        <v>65</v>
      </c>
      <c r="G29" s="186" t="s">
        <v>147</v>
      </c>
      <c r="H29" s="186" t="s">
        <v>426</v>
      </c>
      <c r="I29" s="187" t="s">
        <v>181</v>
      </c>
    </row>
    <row r="30" spans="1:9" ht="15" customHeight="1">
      <c r="A30" s="183" t="s">
        <v>182</v>
      </c>
      <c r="B30" s="184">
        <v>204</v>
      </c>
      <c r="C30" s="185" t="s">
        <v>419</v>
      </c>
      <c r="D30" s="186" t="s">
        <v>433</v>
      </c>
      <c r="E30" s="186" t="s">
        <v>434</v>
      </c>
      <c r="F30" s="185" t="s">
        <v>65</v>
      </c>
      <c r="G30" s="186" t="s">
        <v>435</v>
      </c>
      <c r="H30" s="186" t="s">
        <v>185</v>
      </c>
      <c r="I30" s="187" t="s">
        <v>186</v>
      </c>
    </row>
    <row r="31" spans="1:9" ht="15" customHeight="1">
      <c r="A31" s="183" t="s">
        <v>187</v>
      </c>
      <c r="B31" s="184">
        <v>203</v>
      </c>
      <c r="C31" s="185" t="s">
        <v>419</v>
      </c>
      <c r="D31" s="186" t="s">
        <v>429</v>
      </c>
      <c r="E31" s="186" t="s">
        <v>430</v>
      </c>
      <c r="F31" s="185" t="s">
        <v>65</v>
      </c>
      <c r="G31" s="186" t="s">
        <v>66</v>
      </c>
      <c r="H31" s="186" t="s">
        <v>185</v>
      </c>
      <c r="I31" s="187" t="s">
        <v>191</v>
      </c>
    </row>
    <row r="32" spans="1:9" ht="15" customHeight="1">
      <c r="A32" s="183" t="s">
        <v>192</v>
      </c>
      <c r="B32" s="184">
        <v>208</v>
      </c>
      <c r="C32" s="185" t="s">
        <v>419</v>
      </c>
      <c r="D32" s="186" t="s">
        <v>449</v>
      </c>
      <c r="E32" s="186" t="s">
        <v>450</v>
      </c>
      <c r="F32" s="185" t="s">
        <v>65</v>
      </c>
      <c r="G32" s="186" t="s">
        <v>107</v>
      </c>
      <c r="H32" s="186" t="s">
        <v>154</v>
      </c>
      <c r="I32" s="187" t="s">
        <v>197</v>
      </c>
    </row>
    <row r="33" spans="1:9" ht="15" customHeight="1">
      <c r="A33" s="183" t="s">
        <v>198</v>
      </c>
      <c r="B33" s="184">
        <v>207</v>
      </c>
      <c r="C33" s="185" t="s">
        <v>419</v>
      </c>
      <c r="D33" s="186" t="s">
        <v>445</v>
      </c>
      <c r="E33" s="186" t="s">
        <v>446</v>
      </c>
      <c r="F33" s="185" t="s">
        <v>65</v>
      </c>
      <c r="G33" s="186" t="s">
        <v>435</v>
      </c>
      <c r="H33" s="186" t="s">
        <v>222</v>
      </c>
      <c r="I33" s="187" t="s">
        <v>202</v>
      </c>
    </row>
    <row r="34" spans="1:9" ht="15" customHeight="1">
      <c r="A34" s="183" t="s">
        <v>203</v>
      </c>
      <c r="B34" s="184">
        <v>206</v>
      </c>
      <c r="C34" s="185" t="s">
        <v>419</v>
      </c>
      <c r="D34" s="186" t="s">
        <v>441</v>
      </c>
      <c r="E34" s="186" t="s">
        <v>442</v>
      </c>
      <c r="F34" s="185" t="s">
        <v>65</v>
      </c>
      <c r="G34" s="186" t="s">
        <v>66</v>
      </c>
      <c r="H34" s="186" t="s">
        <v>185</v>
      </c>
      <c r="I34" s="187" t="s">
        <v>207</v>
      </c>
    </row>
    <row r="35" spans="1:9" ht="15" customHeight="1">
      <c r="A35" s="183" t="s">
        <v>208</v>
      </c>
      <c r="B35" s="184">
        <v>200</v>
      </c>
      <c r="C35" s="185" t="s">
        <v>419</v>
      </c>
      <c r="D35" s="186" t="s">
        <v>420</v>
      </c>
      <c r="E35" s="186" t="s">
        <v>421</v>
      </c>
      <c r="F35" s="185" t="s">
        <v>65</v>
      </c>
      <c r="G35" s="186" t="s">
        <v>82</v>
      </c>
      <c r="H35" s="186" t="s">
        <v>185</v>
      </c>
      <c r="I35" s="187" t="s">
        <v>212</v>
      </c>
    </row>
    <row r="36" spans="1:9" ht="15" customHeight="1">
      <c r="A36" s="183" t="s">
        <v>213</v>
      </c>
      <c r="B36" s="184">
        <v>21</v>
      </c>
      <c r="C36" s="185" t="s">
        <v>166</v>
      </c>
      <c r="D36" s="186" t="s">
        <v>167</v>
      </c>
      <c r="E36" s="186" t="s">
        <v>168</v>
      </c>
      <c r="F36" s="185" t="s">
        <v>169</v>
      </c>
      <c r="G36" s="186" t="s">
        <v>170</v>
      </c>
      <c r="H36" s="186" t="s">
        <v>171</v>
      </c>
      <c r="I36" s="187" t="s">
        <v>217</v>
      </c>
    </row>
    <row r="37" spans="1:9" ht="15" customHeight="1">
      <c r="A37" s="183" t="s">
        <v>218</v>
      </c>
      <c r="B37" s="184">
        <v>22</v>
      </c>
      <c r="C37" s="185" t="s">
        <v>166</v>
      </c>
      <c r="D37" s="186" t="s">
        <v>174</v>
      </c>
      <c r="E37" s="186" t="s">
        <v>175</v>
      </c>
      <c r="F37" s="185" t="s">
        <v>65</v>
      </c>
      <c r="G37" s="186" t="s">
        <v>66</v>
      </c>
      <c r="H37" s="186" t="s">
        <v>176</v>
      </c>
      <c r="I37" s="187" t="s">
        <v>223</v>
      </c>
    </row>
    <row r="38" spans="1:9" ht="15" customHeight="1">
      <c r="A38" s="183" t="s">
        <v>224</v>
      </c>
      <c r="B38" s="184">
        <v>23</v>
      </c>
      <c r="C38" s="185" t="s">
        <v>166</v>
      </c>
      <c r="D38" s="186" t="s">
        <v>179</v>
      </c>
      <c r="E38" s="186" t="s">
        <v>180</v>
      </c>
      <c r="F38" s="185" t="s">
        <v>65</v>
      </c>
      <c r="G38" s="186" t="s">
        <v>170</v>
      </c>
      <c r="H38" s="186" t="s">
        <v>171</v>
      </c>
      <c r="I38" s="187" t="s">
        <v>229</v>
      </c>
    </row>
    <row r="39" spans="1:9" ht="15" customHeight="1">
      <c r="A39" s="183" t="s">
        <v>230</v>
      </c>
      <c r="B39" s="184">
        <v>24</v>
      </c>
      <c r="C39" s="185" t="s">
        <v>144</v>
      </c>
      <c r="D39" s="186" t="s">
        <v>183</v>
      </c>
      <c r="E39" s="186" t="s">
        <v>184</v>
      </c>
      <c r="F39" s="185" t="s">
        <v>65</v>
      </c>
      <c r="G39" s="186" t="s">
        <v>77</v>
      </c>
      <c r="H39" s="186" t="s">
        <v>185</v>
      </c>
      <c r="I39" s="187" t="s">
        <v>235</v>
      </c>
    </row>
    <row r="40" spans="1:9" ht="15" customHeight="1">
      <c r="A40" s="183" t="s">
        <v>236</v>
      </c>
      <c r="B40" s="184">
        <v>25</v>
      </c>
      <c r="C40" s="185" t="s">
        <v>144</v>
      </c>
      <c r="D40" s="186" t="s">
        <v>188</v>
      </c>
      <c r="E40" s="186" t="s">
        <v>189</v>
      </c>
      <c r="F40" s="185" t="s">
        <v>65</v>
      </c>
      <c r="G40" s="186" t="s">
        <v>170</v>
      </c>
      <c r="H40" s="186" t="s">
        <v>190</v>
      </c>
      <c r="I40" s="187" t="s">
        <v>241</v>
      </c>
    </row>
    <row r="41" spans="1:9" ht="15" customHeight="1">
      <c r="A41" s="183" t="s">
        <v>242</v>
      </c>
      <c r="B41" s="184">
        <v>26</v>
      </c>
      <c r="C41" s="185" t="s">
        <v>62</v>
      </c>
      <c r="D41" s="186" t="s">
        <v>193</v>
      </c>
      <c r="E41" s="186" t="s">
        <v>194</v>
      </c>
      <c r="F41" s="185" t="s">
        <v>195</v>
      </c>
      <c r="G41" s="186" t="s">
        <v>196</v>
      </c>
      <c r="H41" s="186" t="s">
        <v>89</v>
      </c>
      <c r="I41" s="187" t="s">
        <v>246</v>
      </c>
    </row>
    <row r="42" spans="1:9" ht="15" customHeight="1">
      <c r="A42" s="183" t="s">
        <v>247</v>
      </c>
      <c r="B42" s="184">
        <v>27</v>
      </c>
      <c r="C42" s="185" t="s">
        <v>144</v>
      </c>
      <c r="D42" s="186" t="s">
        <v>199</v>
      </c>
      <c r="E42" s="186" t="s">
        <v>200</v>
      </c>
      <c r="F42" s="185" t="s">
        <v>65</v>
      </c>
      <c r="G42" s="186" t="s">
        <v>201</v>
      </c>
      <c r="H42" s="186" t="s">
        <v>141</v>
      </c>
      <c r="I42" s="187" t="s">
        <v>251</v>
      </c>
    </row>
    <row r="43" spans="1:9" ht="15" customHeight="1">
      <c r="A43" s="183" t="s">
        <v>252</v>
      </c>
      <c r="B43" s="184">
        <v>28</v>
      </c>
      <c r="C43" s="185" t="s">
        <v>138</v>
      </c>
      <c r="D43" s="186" t="s">
        <v>204</v>
      </c>
      <c r="E43" s="186" t="s">
        <v>205</v>
      </c>
      <c r="F43" s="185" t="s">
        <v>65</v>
      </c>
      <c r="G43" s="186" t="s">
        <v>66</v>
      </c>
      <c r="H43" s="186" t="s">
        <v>206</v>
      </c>
      <c r="I43" s="187" t="s">
        <v>255</v>
      </c>
    </row>
    <row r="44" spans="1:9" ht="15" customHeight="1">
      <c r="A44" s="183" t="s">
        <v>256</v>
      </c>
      <c r="B44" s="184">
        <v>29</v>
      </c>
      <c r="C44" s="185" t="s">
        <v>144</v>
      </c>
      <c r="D44" s="186" t="s">
        <v>209</v>
      </c>
      <c r="E44" s="186" t="s">
        <v>210</v>
      </c>
      <c r="F44" s="185" t="s">
        <v>211</v>
      </c>
      <c r="G44" s="186" t="s">
        <v>153</v>
      </c>
      <c r="H44" s="186" t="s">
        <v>154</v>
      </c>
      <c r="I44" s="187" t="s">
        <v>259</v>
      </c>
    </row>
    <row r="45" spans="1:9" ht="15" customHeight="1">
      <c r="A45" s="183" t="s">
        <v>260</v>
      </c>
      <c r="B45" s="184">
        <v>30</v>
      </c>
      <c r="C45" s="185" t="s">
        <v>144</v>
      </c>
      <c r="D45" s="186" t="s">
        <v>214</v>
      </c>
      <c r="E45" s="186" t="s">
        <v>215</v>
      </c>
      <c r="F45" s="185" t="s">
        <v>65</v>
      </c>
      <c r="G45" s="186" t="s">
        <v>216</v>
      </c>
      <c r="H45" s="186" t="s">
        <v>185</v>
      </c>
      <c r="I45" s="187" t="s">
        <v>264</v>
      </c>
    </row>
    <row r="46" spans="1:9" ht="15" customHeight="1">
      <c r="A46" s="183" t="s">
        <v>265</v>
      </c>
      <c r="B46" s="184">
        <v>32</v>
      </c>
      <c r="C46" s="185" t="s">
        <v>144</v>
      </c>
      <c r="D46" s="186" t="s">
        <v>219</v>
      </c>
      <c r="E46" s="186" t="s">
        <v>220</v>
      </c>
      <c r="F46" s="185" t="s">
        <v>87</v>
      </c>
      <c r="G46" s="186" t="s">
        <v>221</v>
      </c>
      <c r="H46" s="186" t="s">
        <v>222</v>
      </c>
      <c r="I46" s="187" t="s">
        <v>269</v>
      </c>
    </row>
    <row r="47" spans="1:9" ht="15" customHeight="1">
      <c r="A47" s="183" t="s">
        <v>270</v>
      </c>
      <c r="B47" s="184">
        <v>33</v>
      </c>
      <c r="C47" s="185" t="s">
        <v>144</v>
      </c>
      <c r="D47" s="186" t="s">
        <v>225</v>
      </c>
      <c r="E47" s="186" t="s">
        <v>226</v>
      </c>
      <c r="F47" s="185" t="s">
        <v>169</v>
      </c>
      <c r="G47" s="186" t="s">
        <v>227</v>
      </c>
      <c r="H47" s="186" t="s">
        <v>228</v>
      </c>
      <c r="I47" s="187" t="s">
        <v>273</v>
      </c>
    </row>
    <row r="48" spans="1:9" ht="15" customHeight="1">
      <c r="A48" s="183" t="s">
        <v>274</v>
      </c>
      <c r="B48" s="184">
        <v>34</v>
      </c>
      <c r="C48" s="185" t="s">
        <v>138</v>
      </c>
      <c r="D48" s="186" t="s">
        <v>231</v>
      </c>
      <c r="E48" s="186" t="s">
        <v>232</v>
      </c>
      <c r="F48" s="185" t="s">
        <v>87</v>
      </c>
      <c r="G48" s="186" t="s">
        <v>233</v>
      </c>
      <c r="H48" s="186" t="s">
        <v>234</v>
      </c>
      <c r="I48" s="187" t="s">
        <v>277</v>
      </c>
    </row>
    <row r="49" spans="1:9" ht="15" customHeight="1">
      <c r="A49" s="183" t="s">
        <v>278</v>
      </c>
      <c r="B49" s="184">
        <v>35</v>
      </c>
      <c r="C49" s="185" t="s">
        <v>166</v>
      </c>
      <c r="D49" s="186" t="s">
        <v>237</v>
      </c>
      <c r="E49" s="186" t="s">
        <v>238</v>
      </c>
      <c r="F49" s="185" t="s">
        <v>239</v>
      </c>
      <c r="G49" s="186" t="s">
        <v>240</v>
      </c>
      <c r="H49" s="186" t="s">
        <v>171</v>
      </c>
      <c r="I49" s="187" t="s">
        <v>282</v>
      </c>
    </row>
    <row r="50" spans="1:9" ht="15" customHeight="1">
      <c r="A50" s="183" t="s">
        <v>283</v>
      </c>
      <c r="B50" s="184">
        <v>36</v>
      </c>
      <c r="C50" s="185" t="s">
        <v>98</v>
      </c>
      <c r="D50" s="186" t="s">
        <v>243</v>
      </c>
      <c r="E50" s="186" t="s">
        <v>244</v>
      </c>
      <c r="F50" s="185" t="s">
        <v>65</v>
      </c>
      <c r="G50" s="186" t="s">
        <v>201</v>
      </c>
      <c r="H50" s="186" t="s">
        <v>245</v>
      </c>
      <c r="I50" s="187" t="s">
        <v>287</v>
      </c>
    </row>
    <row r="51" spans="1:9" ht="15" customHeight="1">
      <c r="A51" s="183" t="s">
        <v>288</v>
      </c>
      <c r="B51" s="184">
        <v>37</v>
      </c>
      <c r="C51" s="185" t="s">
        <v>98</v>
      </c>
      <c r="D51" s="186" t="s">
        <v>248</v>
      </c>
      <c r="E51" s="186" t="s">
        <v>249</v>
      </c>
      <c r="F51" s="185" t="s">
        <v>65</v>
      </c>
      <c r="G51" s="186" t="s">
        <v>250</v>
      </c>
      <c r="H51" s="186" t="s">
        <v>102</v>
      </c>
      <c r="I51" s="187" t="s">
        <v>291</v>
      </c>
    </row>
    <row r="52" spans="1:9" ht="15" customHeight="1">
      <c r="A52" s="183" t="s">
        <v>292</v>
      </c>
      <c r="B52" s="184">
        <v>39</v>
      </c>
      <c r="C52" s="185" t="s">
        <v>138</v>
      </c>
      <c r="D52" s="186" t="s">
        <v>253</v>
      </c>
      <c r="E52" s="186" t="s">
        <v>454</v>
      </c>
      <c r="F52" s="185" t="s">
        <v>87</v>
      </c>
      <c r="G52" s="186" t="s">
        <v>254</v>
      </c>
      <c r="H52" s="186" t="s">
        <v>234</v>
      </c>
      <c r="I52" s="187" t="s">
        <v>295</v>
      </c>
    </row>
    <row r="53" spans="1:9" ht="15" customHeight="1">
      <c r="A53" s="183" t="s">
        <v>296</v>
      </c>
      <c r="B53" s="184">
        <v>40</v>
      </c>
      <c r="C53" s="185" t="s">
        <v>98</v>
      </c>
      <c r="D53" s="186" t="s">
        <v>257</v>
      </c>
      <c r="E53" s="186" t="s">
        <v>258</v>
      </c>
      <c r="F53" s="185" t="s">
        <v>169</v>
      </c>
      <c r="G53" s="186" t="s">
        <v>101</v>
      </c>
      <c r="H53" s="186" t="s">
        <v>114</v>
      </c>
      <c r="I53" s="187" t="s">
        <v>301</v>
      </c>
    </row>
    <row r="54" spans="1:9" ht="15" customHeight="1">
      <c r="A54" s="183" t="s">
        <v>302</v>
      </c>
      <c r="B54" s="184">
        <v>41</v>
      </c>
      <c r="C54" s="185" t="s">
        <v>98</v>
      </c>
      <c r="D54" s="186" t="s">
        <v>261</v>
      </c>
      <c r="E54" s="186" t="s">
        <v>262</v>
      </c>
      <c r="F54" s="185" t="s">
        <v>169</v>
      </c>
      <c r="G54" s="186" t="s">
        <v>263</v>
      </c>
      <c r="H54" s="186" t="s">
        <v>125</v>
      </c>
      <c r="I54" s="187" t="s">
        <v>305</v>
      </c>
    </row>
    <row r="55" spans="1:9" ht="15" customHeight="1">
      <c r="A55" s="183" t="s">
        <v>306</v>
      </c>
      <c r="B55" s="184">
        <v>42</v>
      </c>
      <c r="C55" s="185" t="s">
        <v>98</v>
      </c>
      <c r="D55" s="186" t="s">
        <v>266</v>
      </c>
      <c r="E55" s="186" t="s">
        <v>267</v>
      </c>
      <c r="F55" s="185" t="s">
        <v>268</v>
      </c>
      <c r="G55" s="186" t="s">
        <v>196</v>
      </c>
      <c r="H55" s="186" t="s">
        <v>114</v>
      </c>
      <c r="I55" s="187" t="s">
        <v>309</v>
      </c>
    </row>
    <row r="56" spans="1:9" ht="15" customHeight="1">
      <c r="A56" s="183" t="s">
        <v>310</v>
      </c>
      <c r="B56" s="184">
        <v>44</v>
      </c>
      <c r="C56" s="185" t="s">
        <v>166</v>
      </c>
      <c r="D56" s="186" t="s">
        <v>275</v>
      </c>
      <c r="E56" s="186" t="s">
        <v>276</v>
      </c>
      <c r="F56" s="185" t="s">
        <v>65</v>
      </c>
      <c r="G56" s="186" t="s">
        <v>107</v>
      </c>
      <c r="H56" s="186" t="s">
        <v>171</v>
      </c>
      <c r="I56" s="187" t="s">
        <v>315</v>
      </c>
    </row>
    <row r="57" spans="1:9" ht="15" customHeight="1">
      <c r="A57" s="183" t="s">
        <v>316</v>
      </c>
      <c r="B57" s="184">
        <v>45</v>
      </c>
      <c r="C57" s="185" t="s">
        <v>166</v>
      </c>
      <c r="D57" s="186" t="s">
        <v>279</v>
      </c>
      <c r="E57" s="186" t="s">
        <v>280</v>
      </c>
      <c r="F57" s="185" t="s">
        <v>65</v>
      </c>
      <c r="G57" s="186" t="s">
        <v>201</v>
      </c>
      <c r="H57" s="186" t="s">
        <v>281</v>
      </c>
      <c r="I57" s="187" t="s">
        <v>319</v>
      </c>
    </row>
    <row r="58" spans="1:9" ht="15" customHeight="1">
      <c r="A58" s="183" t="s">
        <v>320</v>
      </c>
      <c r="B58" s="184">
        <v>46</v>
      </c>
      <c r="C58" s="185" t="s">
        <v>166</v>
      </c>
      <c r="D58" s="186" t="s">
        <v>284</v>
      </c>
      <c r="E58" s="186" t="s">
        <v>285</v>
      </c>
      <c r="F58" s="185" t="s">
        <v>239</v>
      </c>
      <c r="G58" s="186" t="s">
        <v>286</v>
      </c>
      <c r="H58" s="186" t="s">
        <v>171</v>
      </c>
      <c r="I58" s="187" t="s">
        <v>323</v>
      </c>
    </row>
    <row r="59" spans="1:9" ht="15" customHeight="1">
      <c r="A59" s="183" t="s">
        <v>324</v>
      </c>
      <c r="B59" s="184">
        <v>47</v>
      </c>
      <c r="C59" s="185" t="s">
        <v>138</v>
      </c>
      <c r="D59" s="186" t="s">
        <v>289</v>
      </c>
      <c r="E59" s="186" t="s">
        <v>290</v>
      </c>
      <c r="F59" s="185" t="s">
        <v>65</v>
      </c>
      <c r="G59" s="186" t="s">
        <v>201</v>
      </c>
      <c r="H59" s="186" t="s">
        <v>141</v>
      </c>
      <c r="I59" s="187" t="s">
        <v>328</v>
      </c>
    </row>
    <row r="60" spans="1:9" ht="15" customHeight="1">
      <c r="A60" s="183" t="s">
        <v>329</v>
      </c>
      <c r="B60" s="184">
        <v>48</v>
      </c>
      <c r="C60" s="185" t="s">
        <v>138</v>
      </c>
      <c r="D60" s="186" t="s">
        <v>293</v>
      </c>
      <c r="E60" s="186" t="s">
        <v>294</v>
      </c>
      <c r="F60" s="185" t="s">
        <v>65</v>
      </c>
      <c r="G60" s="186" t="s">
        <v>201</v>
      </c>
      <c r="H60" s="186" t="s">
        <v>141</v>
      </c>
      <c r="I60" s="187" t="s">
        <v>333</v>
      </c>
    </row>
    <row r="61" spans="1:9" ht="15" customHeight="1">
      <c r="A61" s="183" t="s">
        <v>334</v>
      </c>
      <c r="B61" s="184">
        <v>49</v>
      </c>
      <c r="C61" s="185" t="s">
        <v>297</v>
      </c>
      <c r="D61" s="186" t="s">
        <v>298</v>
      </c>
      <c r="E61" s="186" t="s">
        <v>299</v>
      </c>
      <c r="F61" s="185" t="s">
        <v>65</v>
      </c>
      <c r="G61" s="186" t="s">
        <v>82</v>
      </c>
      <c r="H61" s="186" t="s">
        <v>300</v>
      </c>
      <c r="I61" s="187" t="s">
        <v>338</v>
      </c>
    </row>
    <row r="62" spans="1:9" ht="15" customHeight="1">
      <c r="A62" s="183" t="s">
        <v>339</v>
      </c>
      <c r="B62" s="184">
        <v>50</v>
      </c>
      <c r="C62" s="185" t="s">
        <v>138</v>
      </c>
      <c r="D62" s="186" t="s">
        <v>303</v>
      </c>
      <c r="E62" s="186" t="s">
        <v>304</v>
      </c>
      <c r="F62" s="185" t="s">
        <v>65</v>
      </c>
      <c r="G62" s="186" t="s">
        <v>101</v>
      </c>
      <c r="H62" s="186" t="s">
        <v>141</v>
      </c>
      <c r="I62" s="187" t="s">
        <v>343</v>
      </c>
    </row>
    <row r="63" spans="1:9" ht="15" customHeight="1">
      <c r="A63" s="183" t="s">
        <v>344</v>
      </c>
      <c r="B63" s="184">
        <v>51</v>
      </c>
      <c r="C63" s="185" t="s">
        <v>166</v>
      </c>
      <c r="D63" s="186" t="s">
        <v>307</v>
      </c>
      <c r="E63" s="186" t="s">
        <v>308</v>
      </c>
      <c r="F63" s="185" t="s">
        <v>65</v>
      </c>
      <c r="G63" s="186" t="s">
        <v>201</v>
      </c>
      <c r="H63" s="186" t="s">
        <v>171</v>
      </c>
      <c r="I63" s="187" t="s">
        <v>348</v>
      </c>
    </row>
    <row r="64" spans="1:9" ht="15" customHeight="1">
      <c r="A64" s="183" t="s">
        <v>349</v>
      </c>
      <c r="B64" s="184">
        <v>52</v>
      </c>
      <c r="C64" s="185" t="s">
        <v>297</v>
      </c>
      <c r="D64" s="186" t="s">
        <v>311</v>
      </c>
      <c r="E64" s="186" t="s">
        <v>312</v>
      </c>
      <c r="F64" s="185" t="s">
        <v>65</v>
      </c>
      <c r="G64" s="186" t="s">
        <v>313</v>
      </c>
      <c r="H64" s="186" t="s">
        <v>314</v>
      </c>
      <c r="I64" s="187" t="s">
        <v>352</v>
      </c>
    </row>
    <row r="65" spans="1:9" ht="15" customHeight="1">
      <c r="A65" s="183" t="s">
        <v>353</v>
      </c>
      <c r="B65" s="184">
        <v>53</v>
      </c>
      <c r="C65" s="185" t="s">
        <v>144</v>
      </c>
      <c r="D65" s="186" t="s">
        <v>317</v>
      </c>
      <c r="E65" s="186" t="s">
        <v>318</v>
      </c>
      <c r="F65" s="185" t="s">
        <v>239</v>
      </c>
      <c r="G65" s="186" t="s">
        <v>455</v>
      </c>
      <c r="H65" s="186" t="s">
        <v>222</v>
      </c>
      <c r="I65" s="187" t="s">
        <v>356</v>
      </c>
    </row>
    <row r="66" spans="1:9" ht="15" customHeight="1">
      <c r="A66" s="183" t="s">
        <v>357</v>
      </c>
      <c r="B66" s="184">
        <v>54</v>
      </c>
      <c r="C66" s="185" t="s">
        <v>166</v>
      </c>
      <c r="D66" s="186" t="s">
        <v>321</v>
      </c>
      <c r="E66" s="186" t="s">
        <v>322</v>
      </c>
      <c r="F66" s="185" t="s">
        <v>65</v>
      </c>
      <c r="G66" s="186" t="s">
        <v>77</v>
      </c>
      <c r="H66" s="186" t="s">
        <v>281</v>
      </c>
      <c r="I66" s="187" t="s">
        <v>361</v>
      </c>
    </row>
    <row r="67" spans="1:9" ht="15" customHeight="1">
      <c r="A67" s="183" t="s">
        <v>362</v>
      </c>
      <c r="B67" s="184">
        <v>55</v>
      </c>
      <c r="C67" s="185" t="s">
        <v>138</v>
      </c>
      <c r="D67" s="186" t="s">
        <v>325</v>
      </c>
      <c r="E67" s="186" t="s">
        <v>326</v>
      </c>
      <c r="F67" s="185" t="s">
        <v>65</v>
      </c>
      <c r="G67" s="186" t="s">
        <v>201</v>
      </c>
      <c r="H67" s="186" t="s">
        <v>327</v>
      </c>
      <c r="I67" s="187" t="s">
        <v>368</v>
      </c>
    </row>
    <row r="68" spans="1:9" ht="15" customHeight="1">
      <c r="A68" s="183" t="s">
        <v>369</v>
      </c>
      <c r="B68" s="184">
        <v>56</v>
      </c>
      <c r="C68" s="185" t="s">
        <v>138</v>
      </c>
      <c r="D68" s="186" t="s">
        <v>330</v>
      </c>
      <c r="E68" s="186" t="s">
        <v>331</v>
      </c>
      <c r="F68" s="185" t="s">
        <v>65</v>
      </c>
      <c r="G68" s="186" t="s">
        <v>101</v>
      </c>
      <c r="H68" s="186" t="s">
        <v>332</v>
      </c>
      <c r="I68" s="187" t="s">
        <v>374</v>
      </c>
    </row>
    <row r="69" spans="1:9" ht="15" customHeight="1">
      <c r="A69" s="183" t="s">
        <v>375</v>
      </c>
      <c r="B69" s="184">
        <v>57</v>
      </c>
      <c r="C69" s="185" t="s">
        <v>138</v>
      </c>
      <c r="D69" s="186" t="s">
        <v>335</v>
      </c>
      <c r="E69" s="186" t="s">
        <v>336</v>
      </c>
      <c r="F69" s="185" t="s">
        <v>65</v>
      </c>
      <c r="G69" s="186" t="s">
        <v>66</v>
      </c>
      <c r="H69" s="186" t="s">
        <v>337</v>
      </c>
      <c r="I69" s="187" t="s">
        <v>380</v>
      </c>
    </row>
    <row r="70" spans="1:9" ht="15" customHeight="1">
      <c r="A70" s="183" t="s">
        <v>381</v>
      </c>
      <c r="B70" s="184">
        <v>58</v>
      </c>
      <c r="C70" s="185" t="s">
        <v>297</v>
      </c>
      <c r="D70" s="186" t="s">
        <v>340</v>
      </c>
      <c r="E70" s="186" t="s">
        <v>341</v>
      </c>
      <c r="F70" s="185" t="s">
        <v>65</v>
      </c>
      <c r="G70" s="186" t="s">
        <v>66</v>
      </c>
      <c r="H70" s="186" t="s">
        <v>342</v>
      </c>
      <c r="I70" s="187" t="s">
        <v>386</v>
      </c>
    </row>
    <row r="71" spans="1:9" ht="15">
      <c r="A71" s="183" t="s">
        <v>387</v>
      </c>
      <c r="B71" s="184">
        <v>59</v>
      </c>
      <c r="C71" s="185" t="s">
        <v>297</v>
      </c>
      <c r="D71" s="186" t="s">
        <v>345</v>
      </c>
      <c r="E71" s="186" t="s">
        <v>346</v>
      </c>
      <c r="F71" s="185" t="s">
        <v>65</v>
      </c>
      <c r="G71" s="186" t="s">
        <v>201</v>
      </c>
      <c r="H71" s="186" t="s">
        <v>347</v>
      </c>
      <c r="I71" s="187" t="s">
        <v>392</v>
      </c>
    </row>
    <row r="72" spans="1:9" ht="15">
      <c r="A72" s="183" t="s">
        <v>393</v>
      </c>
      <c r="B72" s="184">
        <v>60</v>
      </c>
      <c r="C72" s="185" t="s">
        <v>138</v>
      </c>
      <c r="D72" s="186" t="s">
        <v>350</v>
      </c>
      <c r="E72" s="186" t="s">
        <v>351</v>
      </c>
      <c r="F72" s="185" t="s">
        <v>65</v>
      </c>
      <c r="G72" s="186" t="s">
        <v>456</v>
      </c>
      <c r="H72" s="186" t="s">
        <v>234</v>
      </c>
      <c r="I72" s="187" t="s">
        <v>398</v>
      </c>
    </row>
    <row r="73" spans="1:9" ht="15">
      <c r="A73" s="183" t="s">
        <v>399</v>
      </c>
      <c r="B73" s="184">
        <v>61</v>
      </c>
      <c r="C73" s="185" t="s">
        <v>297</v>
      </c>
      <c r="D73" s="186" t="s">
        <v>354</v>
      </c>
      <c r="E73" s="186" t="s">
        <v>355</v>
      </c>
      <c r="F73" s="185" t="s">
        <v>65</v>
      </c>
      <c r="G73" s="186" t="s">
        <v>66</v>
      </c>
      <c r="H73" s="186" t="s">
        <v>176</v>
      </c>
      <c r="I73" s="187" t="s">
        <v>403</v>
      </c>
    </row>
    <row r="74" spans="1:9" ht="15">
      <c r="A74" s="183" t="s">
        <v>404</v>
      </c>
      <c r="B74" s="184">
        <v>62</v>
      </c>
      <c r="C74" s="185" t="s">
        <v>138</v>
      </c>
      <c r="D74" s="186" t="s">
        <v>358</v>
      </c>
      <c r="E74" s="186" t="s">
        <v>359</v>
      </c>
      <c r="F74" s="185" t="s">
        <v>65</v>
      </c>
      <c r="G74" s="186" t="s">
        <v>66</v>
      </c>
      <c r="H74" s="186" t="s">
        <v>360</v>
      </c>
      <c r="I74" s="187" t="s">
        <v>408</v>
      </c>
    </row>
    <row r="75" spans="1:9" ht="15">
      <c r="A75" s="183" t="s">
        <v>409</v>
      </c>
      <c r="B75" s="184">
        <v>63</v>
      </c>
      <c r="C75" s="185" t="s">
        <v>166</v>
      </c>
      <c r="D75" s="186" t="s">
        <v>363</v>
      </c>
      <c r="E75" s="186" t="s">
        <v>364</v>
      </c>
      <c r="F75" s="185" t="s">
        <v>365</v>
      </c>
      <c r="G75" s="186" t="s">
        <v>366</v>
      </c>
      <c r="H75" s="186" t="s">
        <v>367</v>
      </c>
      <c r="I75" s="187" t="s">
        <v>413</v>
      </c>
    </row>
    <row r="76" spans="1:9" ht="15">
      <c r="A76" s="183" t="s">
        <v>414</v>
      </c>
      <c r="B76" s="184">
        <v>43</v>
      </c>
      <c r="C76" s="185" t="s">
        <v>138</v>
      </c>
      <c r="D76" s="186" t="s">
        <v>271</v>
      </c>
      <c r="E76" s="186" t="s">
        <v>272</v>
      </c>
      <c r="F76" s="185" t="s">
        <v>65</v>
      </c>
      <c r="G76" s="186" t="s">
        <v>170</v>
      </c>
      <c r="H76" s="186" t="s">
        <v>234</v>
      </c>
      <c r="I76" s="187" t="s">
        <v>417</v>
      </c>
    </row>
    <row r="77" spans="1:9" ht="15">
      <c r="A77" s="183" t="s">
        <v>418</v>
      </c>
      <c r="B77" s="184">
        <v>64</v>
      </c>
      <c r="C77" s="185" t="s">
        <v>297</v>
      </c>
      <c r="D77" s="186" t="s">
        <v>370</v>
      </c>
      <c r="E77" s="186" t="s">
        <v>371</v>
      </c>
      <c r="F77" s="185" t="s">
        <v>65</v>
      </c>
      <c r="G77" s="186" t="s">
        <v>372</v>
      </c>
      <c r="H77" s="186" t="s">
        <v>373</v>
      </c>
      <c r="I77" s="187" t="s">
        <v>422</v>
      </c>
    </row>
    <row r="78" spans="1:9" ht="15">
      <c r="A78" s="183" t="s">
        <v>423</v>
      </c>
      <c r="B78" s="184">
        <v>66</v>
      </c>
      <c r="C78" s="185" t="s">
        <v>138</v>
      </c>
      <c r="D78" s="186" t="s">
        <v>382</v>
      </c>
      <c r="E78" s="186" t="s">
        <v>383</v>
      </c>
      <c r="F78" s="185" t="s">
        <v>65</v>
      </c>
      <c r="G78" s="186" t="s">
        <v>384</v>
      </c>
      <c r="H78" s="186" t="s">
        <v>385</v>
      </c>
      <c r="I78" s="187" t="s">
        <v>427</v>
      </c>
    </row>
    <row r="79" spans="1:9" ht="15">
      <c r="A79" s="183" t="s">
        <v>428</v>
      </c>
      <c r="B79" s="184">
        <v>65</v>
      </c>
      <c r="C79" s="185" t="s">
        <v>297</v>
      </c>
      <c r="D79" s="186" t="s">
        <v>376</v>
      </c>
      <c r="E79" s="186" t="s">
        <v>377</v>
      </c>
      <c r="F79" s="185" t="s">
        <v>65</v>
      </c>
      <c r="G79" s="186" t="s">
        <v>378</v>
      </c>
      <c r="H79" s="186" t="s">
        <v>379</v>
      </c>
      <c r="I79" s="187" t="s">
        <v>431</v>
      </c>
    </row>
    <row r="80" spans="1:9" ht="15">
      <c r="A80" s="183" t="s">
        <v>432</v>
      </c>
      <c r="B80" s="184">
        <v>67</v>
      </c>
      <c r="C80" s="185" t="s">
        <v>388</v>
      </c>
      <c r="D80" s="186" t="s">
        <v>389</v>
      </c>
      <c r="E80" s="186" t="s">
        <v>390</v>
      </c>
      <c r="F80" s="185" t="s">
        <v>65</v>
      </c>
      <c r="G80" s="186" t="s">
        <v>456</v>
      </c>
      <c r="H80" s="186" t="s">
        <v>391</v>
      </c>
      <c r="I80" s="187" t="s">
        <v>439</v>
      </c>
    </row>
    <row r="81" spans="1:9" ht="15">
      <c r="A81" s="183" t="s">
        <v>436</v>
      </c>
      <c r="B81" s="184">
        <v>68</v>
      </c>
      <c r="C81" s="185" t="s">
        <v>388</v>
      </c>
      <c r="D81" s="186" t="s">
        <v>394</v>
      </c>
      <c r="E81" s="186" t="s">
        <v>395</v>
      </c>
      <c r="F81" s="185" t="s">
        <v>65</v>
      </c>
      <c r="G81" s="186" t="s">
        <v>396</v>
      </c>
      <c r="H81" s="186" t="s">
        <v>397</v>
      </c>
      <c r="I81" s="187" t="s">
        <v>443</v>
      </c>
    </row>
    <row r="82" spans="1:9" ht="15">
      <c r="A82" s="183" t="s">
        <v>440</v>
      </c>
      <c r="B82" s="184">
        <v>69</v>
      </c>
      <c r="C82" s="185" t="s">
        <v>388</v>
      </c>
      <c r="D82" s="186" t="s">
        <v>400</v>
      </c>
      <c r="E82" s="186" t="s">
        <v>401</v>
      </c>
      <c r="F82" s="185" t="s">
        <v>65</v>
      </c>
      <c r="G82" s="186" t="s">
        <v>378</v>
      </c>
      <c r="H82" s="186" t="s">
        <v>402</v>
      </c>
      <c r="I82" s="187" t="s">
        <v>447</v>
      </c>
    </row>
    <row r="83" spans="1:9" ht="15">
      <c r="A83" s="183" t="s">
        <v>444</v>
      </c>
      <c r="B83" s="184">
        <v>70</v>
      </c>
      <c r="C83" s="185" t="s">
        <v>388</v>
      </c>
      <c r="D83" s="186" t="s">
        <v>405</v>
      </c>
      <c r="E83" s="186" t="s">
        <v>406</v>
      </c>
      <c r="F83" s="185" t="s">
        <v>65</v>
      </c>
      <c r="G83" s="186" t="s">
        <v>407</v>
      </c>
      <c r="H83" s="186" t="s">
        <v>391</v>
      </c>
      <c r="I83" s="187" t="s">
        <v>451</v>
      </c>
    </row>
    <row r="84" spans="1:9" ht="15">
      <c r="A84" s="183" t="s">
        <v>448</v>
      </c>
      <c r="B84" s="184">
        <v>71</v>
      </c>
      <c r="C84" s="185" t="s">
        <v>388</v>
      </c>
      <c r="D84" s="186" t="s">
        <v>410</v>
      </c>
      <c r="E84" s="186" t="s">
        <v>411</v>
      </c>
      <c r="F84" s="185" t="s">
        <v>65</v>
      </c>
      <c r="G84" s="186" t="s">
        <v>372</v>
      </c>
      <c r="H84" s="186" t="s">
        <v>412</v>
      </c>
      <c r="I84" s="187" t="s">
        <v>457</v>
      </c>
    </row>
    <row r="85" spans="1:9" ht="12.75">
      <c r="A85" s="188"/>
      <c r="B85" s="189"/>
      <c r="C85" s="190"/>
      <c r="D85" s="191"/>
      <c r="E85" s="191"/>
      <c r="F85" s="191"/>
      <c r="G85" s="191"/>
      <c r="H85" s="191"/>
      <c r="I85" s="191"/>
    </row>
    <row r="86" spans="1:9" ht="12.75">
      <c r="A86" s="188"/>
      <c r="B86" s="189"/>
      <c r="C86" s="190"/>
      <c r="D86" s="191"/>
      <c r="E86" s="191"/>
      <c r="F86" s="191"/>
      <c r="G86" s="191"/>
      <c r="H86" s="191"/>
      <c r="I86" s="191"/>
    </row>
    <row r="87" spans="1:9" ht="12.75">
      <c r="A87" s="188"/>
      <c r="B87" s="189"/>
      <c r="C87" s="190"/>
      <c r="D87" s="191"/>
      <c r="E87" s="191"/>
      <c r="F87" s="191"/>
      <c r="G87" s="191"/>
      <c r="H87" s="191"/>
      <c r="I87" s="191"/>
    </row>
    <row r="88" spans="1:9" ht="12.75">
      <c r="A88" s="188"/>
      <c r="B88" s="189"/>
      <c r="C88" s="190"/>
      <c r="D88" s="191"/>
      <c r="E88" s="191"/>
      <c r="F88" s="191"/>
      <c r="G88" s="191"/>
      <c r="H88" s="191"/>
      <c r="I88" s="191"/>
    </row>
    <row r="89" spans="1:9" ht="12.75">
      <c r="A89" s="188"/>
      <c r="B89" s="189"/>
      <c r="C89" s="190"/>
      <c r="D89" s="191"/>
      <c r="E89" s="191"/>
      <c r="F89" s="191"/>
      <c r="G89" s="191"/>
      <c r="H89" s="191"/>
      <c r="I89" s="191"/>
    </row>
    <row r="90" spans="1:9" ht="12.75">
      <c r="A90" s="188"/>
      <c r="B90" s="189"/>
      <c r="C90" s="190"/>
      <c r="D90" s="191"/>
      <c r="E90" s="191"/>
      <c r="F90" s="191"/>
      <c r="G90" s="191"/>
      <c r="H90" s="191"/>
      <c r="I90" s="191"/>
    </row>
    <row r="91" spans="1:9" ht="12.75">
      <c r="A91" s="188"/>
      <c r="B91" s="189"/>
      <c r="C91" s="190"/>
      <c r="D91" s="191"/>
      <c r="E91" s="191"/>
      <c r="F91" s="191"/>
      <c r="G91" s="191"/>
      <c r="H91" s="191"/>
      <c r="I91" s="191"/>
    </row>
    <row r="92" spans="1:9" ht="12.75">
      <c r="A92" s="188"/>
      <c r="B92" s="189"/>
      <c r="C92" s="190"/>
      <c r="D92" s="191"/>
      <c r="E92" s="191"/>
      <c r="F92" s="191"/>
      <c r="G92" s="191"/>
      <c r="H92" s="191"/>
      <c r="I92" s="191"/>
    </row>
    <row r="93" spans="1:9" ht="12.75">
      <c r="A93" s="188"/>
      <c r="B93" s="189"/>
      <c r="C93" s="190"/>
      <c r="D93" s="191"/>
      <c r="E93" s="191"/>
      <c r="F93" s="191"/>
      <c r="G93" s="191"/>
      <c r="H93" s="191"/>
      <c r="I93" s="191"/>
    </row>
    <row r="94" spans="1:9" ht="12.75">
      <c r="A94" s="188"/>
      <c r="B94" s="189"/>
      <c r="C94" s="190"/>
      <c r="D94" s="191"/>
      <c r="E94" s="191"/>
      <c r="F94" s="191"/>
      <c r="G94" s="191"/>
      <c r="H94" s="191"/>
      <c r="I94" s="191"/>
    </row>
    <row r="95" spans="1:9" ht="12.75">
      <c r="A95" s="152"/>
      <c r="B95" s="144"/>
      <c r="C95" s="145"/>
      <c r="D95" s="146"/>
      <c r="E95" s="146"/>
      <c r="F95" s="146"/>
      <c r="G95" s="146"/>
      <c r="H95" s="146"/>
      <c r="I95" s="146"/>
    </row>
    <row r="96" spans="1:9" ht="12.75">
      <c r="A96" s="152"/>
      <c r="B96" s="144"/>
      <c r="C96" s="145"/>
      <c r="D96" s="146"/>
      <c r="E96" s="146"/>
      <c r="F96" s="146"/>
      <c r="G96" s="146"/>
      <c r="H96" s="146"/>
      <c r="I96" s="146"/>
    </row>
    <row r="97" spans="1:9" ht="12.75">
      <c r="A97" s="152"/>
      <c r="B97" s="144"/>
      <c r="C97" s="145"/>
      <c r="D97" s="146"/>
      <c r="E97" s="146"/>
      <c r="F97" s="146"/>
      <c r="G97" s="146"/>
      <c r="H97" s="146"/>
      <c r="I97" s="146"/>
    </row>
    <row r="98" spans="1:9" ht="12.75">
      <c r="A98" s="152"/>
      <c r="B98" s="144"/>
      <c r="C98" s="145"/>
      <c r="D98" s="146"/>
      <c r="E98" s="146"/>
      <c r="F98" s="146"/>
      <c r="G98" s="146"/>
      <c r="H98" s="146"/>
      <c r="I98" s="146"/>
    </row>
    <row r="99" spans="1:9" ht="12.75">
      <c r="A99" s="152"/>
      <c r="B99" s="144"/>
      <c r="C99" s="145"/>
      <c r="D99" s="146"/>
      <c r="E99" s="146"/>
      <c r="F99" s="146"/>
      <c r="G99" s="146"/>
      <c r="H99" s="146"/>
      <c r="I99" s="146"/>
    </row>
    <row r="100" spans="1:9" ht="12.75">
      <c r="A100" s="152"/>
      <c r="B100" s="144"/>
      <c r="C100" s="145"/>
      <c r="D100" s="146"/>
      <c r="E100" s="146"/>
      <c r="F100" s="146"/>
      <c r="G100" s="146"/>
      <c r="H100" s="146"/>
      <c r="I100" s="146"/>
    </row>
    <row r="101" spans="1:9" ht="12.75">
      <c r="A101" s="152"/>
      <c r="B101" s="144"/>
      <c r="C101" s="145"/>
      <c r="D101" s="146"/>
      <c r="E101" s="146"/>
      <c r="F101" s="146"/>
      <c r="G101" s="146"/>
      <c r="H101" s="146"/>
      <c r="I101" s="146"/>
    </row>
    <row r="102" spans="1:9" ht="12.75">
      <c r="A102" s="152"/>
      <c r="B102" s="144"/>
      <c r="C102" s="145"/>
      <c r="D102" s="146"/>
      <c r="E102" s="146"/>
      <c r="F102" s="146"/>
      <c r="G102" s="146"/>
      <c r="H102" s="146"/>
      <c r="I102" s="146"/>
    </row>
    <row r="103" spans="1:9" ht="12.75">
      <c r="A103" s="152"/>
      <c r="B103" s="144"/>
      <c r="C103" s="145"/>
      <c r="D103" s="146"/>
      <c r="E103" s="146"/>
      <c r="F103" s="146"/>
      <c r="G103" s="146"/>
      <c r="H103" s="146"/>
      <c r="I103" s="146"/>
    </row>
    <row r="104" spans="1:9" ht="12.75">
      <c r="A104" s="152"/>
      <c r="B104" s="144"/>
      <c r="C104" s="145"/>
      <c r="D104" s="146"/>
      <c r="E104" s="146"/>
      <c r="F104" s="146"/>
      <c r="G104" s="146"/>
      <c r="H104" s="146"/>
      <c r="I104" s="146"/>
    </row>
    <row r="105" spans="1:9" ht="12.75">
      <c r="A105" s="152"/>
      <c r="B105" s="144"/>
      <c r="C105" s="145"/>
      <c r="D105" s="146"/>
      <c r="E105" s="146"/>
      <c r="F105" s="146"/>
      <c r="G105" s="146"/>
      <c r="H105" s="146"/>
      <c r="I105" s="146"/>
    </row>
    <row r="106" spans="1:9" ht="12.75">
      <c r="A106" s="152"/>
      <c r="B106" s="144"/>
      <c r="C106" s="145"/>
      <c r="D106" s="146"/>
      <c r="E106" s="146"/>
      <c r="F106" s="146"/>
      <c r="G106" s="146"/>
      <c r="H106" s="146"/>
      <c r="I106" s="146"/>
    </row>
    <row r="107" spans="1:9" ht="12.75">
      <c r="A107" s="152"/>
      <c r="B107" s="144"/>
      <c r="C107" s="145"/>
      <c r="D107" s="146"/>
      <c r="E107" s="146"/>
      <c r="F107" s="146"/>
      <c r="G107" s="146"/>
      <c r="H107" s="146"/>
      <c r="I107" s="146"/>
    </row>
    <row r="108" spans="1:9" ht="12.75">
      <c r="A108" s="152"/>
      <c r="B108" s="144"/>
      <c r="C108" s="145"/>
      <c r="D108" s="146"/>
      <c r="E108" s="146"/>
      <c r="F108" s="146"/>
      <c r="G108" s="146"/>
      <c r="H108" s="146"/>
      <c r="I108" s="146"/>
    </row>
    <row r="109" spans="1:9" ht="12.75">
      <c r="A109" s="152"/>
      <c r="B109" s="144"/>
      <c r="C109" s="145"/>
      <c r="D109" s="146"/>
      <c r="E109" s="146"/>
      <c r="F109" s="146"/>
      <c r="G109" s="146"/>
      <c r="H109" s="146"/>
      <c r="I109" s="146"/>
    </row>
    <row r="110" spans="1:9" ht="12.75">
      <c r="A110" s="152"/>
      <c r="B110" s="144"/>
      <c r="C110" s="145"/>
      <c r="D110" s="146"/>
      <c r="E110" s="146"/>
      <c r="F110" s="146"/>
      <c r="G110" s="146"/>
      <c r="H110" s="146"/>
      <c r="I110" s="146"/>
    </row>
    <row r="111" spans="1:9" ht="12.75">
      <c r="A111" s="152"/>
      <c r="B111" s="144"/>
      <c r="C111" s="145"/>
      <c r="D111" s="146"/>
      <c r="E111" s="146"/>
      <c r="F111" s="146"/>
      <c r="G111" s="146"/>
      <c r="H111" s="146"/>
      <c r="I111" s="146"/>
    </row>
    <row r="112" spans="1:9" ht="12.75">
      <c r="A112" s="152"/>
      <c r="B112" s="144"/>
      <c r="C112" s="145"/>
      <c r="D112" s="146"/>
      <c r="E112" s="146"/>
      <c r="F112" s="146"/>
      <c r="G112" s="146"/>
      <c r="H112" s="146"/>
      <c r="I112" s="146"/>
    </row>
    <row r="113" spans="1:9" ht="12.75">
      <c r="A113" s="152"/>
      <c r="B113" s="144"/>
      <c r="C113" s="145"/>
      <c r="D113" s="146"/>
      <c r="E113" s="146"/>
      <c r="F113" s="146"/>
      <c r="G113" s="146"/>
      <c r="H113" s="146"/>
      <c r="I113" s="146"/>
    </row>
    <row r="114" spans="1:9" ht="12.75">
      <c r="A114" s="152"/>
      <c r="B114" s="144"/>
      <c r="C114" s="145"/>
      <c r="D114" s="146"/>
      <c r="E114" s="146"/>
      <c r="F114" s="146"/>
      <c r="G114" s="146"/>
      <c r="H114" s="146"/>
      <c r="I114" s="146"/>
    </row>
    <row r="115" spans="1:9" ht="12.75">
      <c r="A115" s="152"/>
      <c r="B115" s="144"/>
      <c r="C115" s="145"/>
      <c r="D115" s="146"/>
      <c r="E115" s="146"/>
      <c r="F115" s="146"/>
      <c r="G115" s="146"/>
      <c r="H115" s="146"/>
      <c r="I115" s="146"/>
    </row>
    <row r="116" spans="1:9" ht="12.75">
      <c r="A116" s="152"/>
      <c r="B116" s="144"/>
      <c r="C116" s="145"/>
      <c r="D116" s="146"/>
      <c r="E116" s="146"/>
      <c r="F116" s="146"/>
      <c r="G116" s="146"/>
      <c r="H116" s="146"/>
      <c r="I116" s="146"/>
    </row>
    <row r="117" spans="1:9" ht="12.75">
      <c r="A117" s="152"/>
      <c r="B117" s="144"/>
      <c r="C117" s="145"/>
      <c r="D117" s="146"/>
      <c r="E117" s="146"/>
      <c r="F117" s="146"/>
      <c r="G117" s="146"/>
      <c r="H117" s="146"/>
      <c r="I117" s="146"/>
    </row>
    <row r="118" spans="1:9" ht="12.75">
      <c r="A118" s="152"/>
      <c r="B118" s="144"/>
      <c r="C118" s="145"/>
      <c r="D118" s="146"/>
      <c r="E118" s="146"/>
      <c r="F118" s="146"/>
      <c r="G118" s="146"/>
      <c r="H118" s="146"/>
      <c r="I118" s="146"/>
    </row>
    <row r="119" spans="1:9" ht="12.75">
      <c r="A119" s="152"/>
      <c r="B119" s="144"/>
      <c r="C119" s="145"/>
      <c r="D119" s="146"/>
      <c r="E119" s="146"/>
      <c r="F119" s="146"/>
      <c r="G119" s="146"/>
      <c r="H119" s="146"/>
      <c r="I119" s="146"/>
    </row>
    <row r="120" spans="1:9" ht="12.75">
      <c r="A120" s="152"/>
      <c r="B120" s="144"/>
      <c r="C120" s="145"/>
      <c r="D120" s="146"/>
      <c r="E120" s="146"/>
      <c r="F120" s="146"/>
      <c r="G120" s="146"/>
      <c r="H120" s="146"/>
      <c r="I120" s="146"/>
    </row>
    <row r="121" spans="1:9" ht="12.75">
      <c r="A121" s="152"/>
      <c r="B121" s="144"/>
      <c r="C121" s="145"/>
      <c r="D121" s="146"/>
      <c r="E121" s="146"/>
      <c r="F121" s="146"/>
      <c r="G121" s="146"/>
      <c r="H121" s="146"/>
      <c r="I121" s="146"/>
    </row>
    <row r="122" spans="1:9" ht="12.75">
      <c r="A122" s="152"/>
      <c r="B122" s="144"/>
      <c r="C122" s="145"/>
      <c r="D122" s="146"/>
      <c r="E122" s="146"/>
      <c r="F122" s="146"/>
      <c r="G122" s="146"/>
      <c r="H122" s="146"/>
      <c r="I122" s="146"/>
    </row>
    <row r="123" spans="1:9" ht="12.75">
      <c r="A123" s="152"/>
      <c r="B123" s="144"/>
      <c r="C123" s="145"/>
      <c r="D123" s="146"/>
      <c r="E123" s="146"/>
      <c r="F123" s="146"/>
      <c r="G123" s="146"/>
      <c r="H123" s="146"/>
      <c r="I123" s="146"/>
    </row>
    <row r="124" spans="1:9" ht="12.75">
      <c r="A124" s="152"/>
      <c r="B124" s="144"/>
      <c r="C124" s="145"/>
      <c r="D124" s="146"/>
      <c r="E124" s="146"/>
      <c r="F124" s="146"/>
      <c r="G124" s="146"/>
      <c r="H124" s="146"/>
      <c r="I124" s="146"/>
    </row>
    <row r="125" spans="1:9" ht="12.75">
      <c r="A125" s="152"/>
      <c r="B125" s="144"/>
      <c r="C125" s="145"/>
      <c r="D125" s="146"/>
      <c r="E125" s="146"/>
      <c r="F125" s="146"/>
      <c r="G125" s="146"/>
      <c r="H125" s="146"/>
      <c r="I125" s="146"/>
    </row>
    <row r="126" spans="1:9" ht="12.75">
      <c r="A126" s="152"/>
      <c r="B126" s="144"/>
      <c r="C126" s="145"/>
      <c r="D126" s="146"/>
      <c r="E126" s="146"/>
      <c r="F126" s="146"/>
      <c r="G126" s="146"/>
      <c r="H126" s="146"/>
      <c r="I126" s="146"/>
    </row>
    <row r="127" spans="1:9" ht="12.75">
      <c r="A127" s="152"/>
      <c r="B127" s="144"/>
      <c r="C127" s="145"/>
      <c r="D127" s="146"/>
      <c r="E127" s="146"/>
      <c r="F127" s="146"/>
      <c r="G127" s="146"/>
      <c r="H127" s="146"/>
      <c r="I127" s="146"/>
    </row>
    <row r="128" spans="1:9" ht="12.75">
      <c r="A128" s="152"/>
      <c r="B128" s="144"/>
      <c r="C128" s="145"/>
      <c r="D128" s="146"/>
      <c r="E128" s="146"/>
      <c r="F128" s="146"/>
      <c r="G128" s="146"/>
      <c r="H128" s="146"/>
      <c r="I128" s="146"/>
    </row>
    <row r="129" spans="1:9" ht="12.75">
      <c r="A129" s="152"/>
      <c r="B129" s="144"/>
      <c r="C129" s="145"/>
      <c r="D129" s="146"/>
      <c r="E129" s="146"/>
      <c r="F129" s="146"/>
      <c r="G129" s="146"/>
      <c r="H129" s="146"/>
      <c r="I129" s="146"/>
    </row>
    <row r="130" spans="1:9" ht="12.75">
      <c r="A130" s="152"/>
      <c r="B130" s="144"/>
      <c r="C130" s="145"/>
      <c r="D130" s="146"/>
      <c r="E130" s="146"/>
      <c r="F130" s="146"/>
      <c r="G130" s="146"/>
      <c r="H130" s="146"/>
      <c r="I130" s="146"/>
    </row>
    <row r="131" spans="1:9" ht="12.75">
      <c r="A131" s="152"/>
      <c r="B131" s="144"/>
      <c r="C131" s="145"/>
      <c r="D131" s="146"/>
      <c r="E131" s="146"/>
      <c r="F131" s="146"/>
      <c r="G131" s="146"/>
      <c r="H131" s="146"/>
      <c r="I131" s="146"/>
    </row>
    <row r="132" spans="1:9" ht="12.75">
      <c r="A132" s="152"/>
      <c r="B132" s="144"/>
      <c r="C132" s="145"/>
      <c r="D132" s="146"/>
      <c r="E132" s="146"/>
      <c r="F132" s="146"/>
      <c r="G132" s="146"/>
      <c r="H132" s="146"/>
      <c r="I132" s="146"/>
    </row>
    <row r="133" spans="1:9" ht="12.75">
      <c r="A133" s="152"/>
      <c r="B133" s="144"/>
      <c r="C133" s="145"/>
      <c r="D133" s="146"/>
      <c r="E133" s="146"/>
      <c r="F133" s="146"/>
      <c r="G133" s="146"/>
      <c r="H133" s="146"/>
      <c r="I133" s="146"/>
    </row>
    <row r="134" spans="1:9" ht="12.75">
      <c r="A134" s="152"/>
      <c r="B134" s="144"/>
      <c r="C134" s="145"/>
      <c r="D134" s="146"/>
      <c r="E134" s="146"/>
      <c r="F134" s="146"/>
      <c r="G134" s="146"/>
      <c r="H134" s="146"/>
      <c r="I134" s="146"/>
    </row>
    <row r="135" spans="1:9" ht="12.75">
      <c r="A135" s="152"/>
      <c r="B135" s="144"/>
      <c r="C135" s="145"/>
      <c r="D135" s="146"/>
      <c r="E135" s="146"/>
      <c r="F135" s="146"/>
      <c r="G135" s="146"/>
      <c r="H135" s="146"/>
      <c r="I135" s="146"/>
    </row>
    <row r="136" spans="1:9" ht="12.75">
      <c r="A136" s="152"/>
      <c r="B136" s="144"/>
      <c r="C136" s="145"/>
      <c r="D136" s="146"/>
      <c r="E136" s="146"/>
      <c r="F136" s="146"/>
      <c r="G136" s="146"/>
      <c r="H136" s="146"/>
      <c r="I136" s="146"/>
    </row>
    <row r="137" spans="1:9" ht="12.75">
      <c r="A137" s="152"/>
      <c r="B137" s="144"/>
      <c r="C137" s="145"/>
      <c r="D137" s="146"/>
      <c r="E137" s="146"/>
      <c r="F137" s="146"/>
      <c r="G137" s="146"/>
      <c r="H137" s="146"/>
      <c r="I137" s="146"/>
    </row>
    <row r="138" spans="1:9" ht="12.75">
      <c r="A138" s="152"/>
      <c r="B138" s="144"/>
      <c r="C138" s="145"/>
      <c r="D138" s="146"/>
      <c r="E138" s="146"/>
      <c r="F138" s="146"/>
      <c r="G138" s="146"/>
      <c r="H138" s="146"/>
      <c r="I138" s="146"/>
    </row>
    <row r="139" spans="1:9" ht="12.75">
      <c r="A139" s="152"/>
      <c r="B139" s="144"/>
      <c r="C139" s="145"/>
      <c r="D139" s="146"/>
      <c r="E139" s="146"/>
      <c r="F139" s="146"/>
      <c r="G139" s="146"/>
      <c r="H139" s="146"/>
      <c r="I139" s="146"/>
    </row>
    <row r="140" spans="1:9" ht="12.75">
      <c r="A140" s="152"/>
      <c r="B140" s="144"/>
      <c r="C140" s="145"/>
      <c r="D140" s="146"/>
      <c r="E140" s="146"/>
      <c r="F140" s="146"/>
      <c r="G140" s="146"/>
      <c r="H140" s="146"/>
      <c r="I140" s="146"/>
    </row>
    <row r="141" spans="1:9" ht="12.75">
      <c r="A141" s="152"/>
      <c r="B141" s="144"/>
      <c r="C141" s="145"/>
      <c r="D141" s="146"/>
      <c r="E141" s="146"/>
      <c r="F141" s="146"/>
      <c r="G141" s="146"/>
      <c r="H141" s="146"/>
      <c r="I141" s="146"/>
    </row>
    <row r="142" spans="1:9" ht="12.75">
      <c r="A142" s="152"/>
      <c r="B142" s="144"/>
      <c r="C142" s="145"/>
      <c r="D142" s="146"/>
      <c r="E142" s="146"/>
      <c r="F142" s="146"/>
      <c r="G142" s="146"/>
      <c r="H142" s="146"/>
      <c r="I142" s="146"/>
    </row>
    <row r="143" spans="1:9" ht="12.75">
      <c r="A143" s="152"/>
      <c r="B143" s="144"/>
      <c r="C143" s="145"/>
      <c r="D143" s="146"/>
      <c r="E143" s="146"/>
      <c r="F143" s="146"/>
      <c r="G143" s="146"/>
      <c r="H143" s="146"/>
      <c r="I143" s="146"/>
    </row>
    <row r="144" spans="1:9" ht="12.75">
      <c r="A144" s="152"/>
      <c r="B144" s="144"/>
      <c r="C144" s="145"/>
      <c r="D144" s="146"/>
      <c r="E144" s="146"/>
      <c r="F144" s="146"/>
      <c r="G144" s="146"/>
      <c r="H144" s="146"/>
      <c r="I144" s="146"/>
    </row>
    <row r="145" spans="1:9" ht="12.75">
      <c r="A145" s="152"/>
      <c r="B145" s="144"/>
      <c r="C145" s="145"/>
      <c r="D145" s="146"/>
      <c r="E145" s="146"/>
      <c r="F145" s="146"/>
      <c r="G145" s="146"/>
      <c r="H145" s="146"/>
      <c r="I145" s="146"/>
    </row>
    <row r="146" spans="1:9" ht="12.75">
      <c r="A146" s="152"/>
      <c r="B146" s="144"/>
      <c r="C146" s="145"/>
      <c r="D146" s="146"/>
      <c r="E146" s="146"/>
      <c r="F146" s="146"/>
      <c r="G146" s="146"/>
      <c r="H146" s="146"/>
      <c r="I146" s="146"/>
    </row>
    <row r="147" spans="1:9" ht="12.75">
      <c r="A147" s="152"/>
      <c r="B147" s="144"/>
      <c r="C147" s="145"/>
      <c r="D147" s="146"/>
      <c r="E147" s="146"/>
      <c r="F147" s="146"/>
      <c r="G147" s="146"/>
      <c r="H147" s="146"/>
      <c r="I147" s="146"/>
    </row>
    <row r="148" spans="1:9" ht="12.75">
      <c r="A148" s="152"/>
      <c r="B148" s="144"/>
      <c r="C148" s="145"/>
      <c r="D148" s="146"/>
      <c r="E148" s="146"/>
      <c r="F148" s="146"/>
      <c r="G148" s="146"/>
      <c r="H148" s="146"/>
      <c r="I148" s="146"/>
    </row>
    <row r="149" spans="1:9" ht="12.75">
      <c r="A149" s="152"/>
      <c r="B149" s="144"/>
      <c r="C149" s="145"/>
      <c r="D149" s="146"/>
      <c r="E149" s="146"/>
      <c r="F149" s="146"/>
      <c r="G149" s="146"/>
      <c r="H149" s="146"/>
      <c r="I149" s="146"/>
    </row>
    <row r="150" spans="1:9" ht="12.75">
      <c r="A150" s="152"/>
      <c r="B150" s="144"/>
      <c r="C150" s="145"/>
      <c r="D150" s="146"/>
      <c r="E150" s="146"/>
      <c r="F150" s="146"/>
      <c r="G150" s="146"/>
      <c r="H150" s="146"/>
      <c r="I150" s="146"/>
    </row>
    <row r="151" spans="1:9" ht="12.75">
      <c r="A151" s="152"/>
      <c r="B151" s="144"/>
      <c r="C151" s="145"/>
      <c r="D151" s="146"/>
      <c r="E151" s="146"/>
      <c r="F151" s="146"/>
      <c r="G151" s="146"/>
      <c r="H151" s="146"/>
      <c r="I151" s="146"/>
    </row>
    <row r="152" spans="1:9" ht="12.75">
      <c r="A152" s="152"/>
      <c r="B152" s="144"/>
      <c r="C152" s="145"/>
      <c r="D152" s="146"/>
      <c r="E152" s="146"/>
      <c r="F152" s="146"/>
      <c r="G152" s="146"/>
      <c r="H152" s="146"/>
      <c r="I152" s="146"/>
    </row>
    <row r="153" spans="1:9" ht="12.75">
      <c r="A153" s="152"/>
      <c r="B153" s="144"/>
      <c r="C153" s="145"/>
      <c r="D153" s="146"/>
      <c r="E153" s="146"/>
      <c r="F153" s="146"/>
      <c r="G153" s="146"/>
      <c r="H153" s="146"/>
      <c r="I153" s="146"/>
    </row>
    <row r="154" spans="1:9" ht="12.75">
      <c r="A154" s="152"/>
      <c r="B154" s="144"/>
      <c r="C154" s="145"/>
      <c r="D154" s="146"/>
      <c r="E154" s="146"/>
      <c r="F154" s="146"/>
      <c r="G154" s="146"/>
      <c r="H154" s="146"/>
      <c r="I154" s="146"/>
    </row>
    <row r="155" spans="1:9" ht="12.75">
      <c r="A155" s="152"/>
      <c r="B155" s="144"/>
      <c r="C155" s="145"/>
      <c r="D155" s="146"/>
      <c r="E155" s="146"/>
      <c r="F155" s="146"/>
      <c r="G155" s="146"/>
      <c r="H155" s="146"/>
      <c r="I155" s="146"/>
    </row>
    <row r="156" spans="1:9" ht="12.75">
      <c r="A156" s="152"/>
      <c r="B156" s="144"/>
      <c r="C156" s="145"/>
      <c r="D156" s="146"/>
      <c r="E156" s="146"/>
      <c r="F156" s="146"/>
      <c r="G156" s="146"/>
      <c r="H156" s="146"/>
      <c r="I156" s="146"/>
    </row>
    <row r="157" spans="1:9" ht="12.75">
      <c r="A157" s="152"/>
      <c r="B157" s="144"/>
      <c r="C157" s="145"/>
      <c r="D157" s="146"/>
      <c r="E157" s="146"/>
      <c r="F157" s="146"/>
      <c r="G157" s="146"/>
      <c r="H157" s="146"/>
      <c r="I157" s="146"/>
    </row>
    <row r="158" spans="1:9" ht="12.75">
      <c r="A158" s="152"/>
      <c r="B158" s="144"/>
      <c r="C158" s="145"/>
      <c r="D158" s="146"/>
      <c r="E158" s="146"/>
      <c r="F158" s="146"/>
      <c r="G158" s="146"/>
      <c r="H158" s="146"/>
      <c r="I158" s="146"/>
    </row>
    <row r="159" spans="1:9" ht="12.75">
      <c r="A159" s="152"/>
      <c r="B159" s="144"/>
      <c r="C159" s="145"/>
      <c r="D159" s="146"/>
      <c r="E159" s="146"/>
      <c r="F159" s="146"/>
      <c r="G159" s="146"/>
      <c r="H159" s="146"/>
      <c r="I159" s="146"/>
    </row>
    <row r="160" spans="1:9" ht="12.75">
      <c r="A160" s="152"/>
      <c r="B160" s="144"/>
      <c r="C160" s="145"/>
      <c r="D160" s="146"/>
      <c r="E160" s="146"/>
      <c r="F160" s="146"/>
      <c r="G160" s="146"/>
      <c r="H160" s="146"/>
      <c r="I160" s="146"/>
    </row>
    <row r="161" spans="1:9" ht="12.75">
      <c r="A161" s="152"/>
      <c r="B161" s="144"/>
      <c r="C161" s="145"/>
      <c r="D161" s="146"/>
      <c r="E161" s="146"/>
      <c r="F161" s="146"/>
      <c r="G161" s="146"/>
      <c r="H161" s="146"/>
      <c r="I161" s="146"/>
    </row>
    <row r="162" spans="1:9" ht="12.75">
      <c r="A162" s="152"/>
      <c r="B162" s="144"/>
      <c r="C162" s="145"/>
      <c r="D162" s="146"/>
      <c r="E162" s="146"/>
      <c r="F162" s="146"/>
      <c r="G162" s="146"/>
      <c r="H162" s="146"/>
      <c r="I162" s="146"/>
    </row>
    <row r="163" spans="1:9" ht="12.75">
      <c r="A163" s="152"/>
      <c r="B163" s="144"/>
      <c r="C163" s="145"/>
      <c r="D163" s="146"/>
      <c r="E163" s="146"/>
      <c r="F163" s="146"/>
      <c r="G163" s="146"/>
      <c r="H163" s="146"/>
      <c r="I163" s="146"/>
    </row>
    <row r="164" spans="1:9" ht="12.75">
      <c r="A164" s="152"/>
      <c r="B164" s="144"/>
      <c r="C164" s="145"/>
      <c r="D164" s="146"/>
      <c r="E164" s="146"/>
      <c r="F164" s="146"/>
      <c r="G164" s="146"/>
      <c r="H164" s="146"/>
      <c r="I164" s="146"/>
    </row>
    <row r="165" spans="1:9" ht="12.75">
      <c r="A165" s="152"/>
      <c r="B165" s="144"/>
      <c r="C165" s="145"/>
      <c r="D165" s="146"/>
      <c r="E165" s="146"/>
      <c r="F165" s="146"/>
      <c r="G165" s="146"/>
      <c r="H165" s="146"/>
      <c r="I165" s="146"/>
    </row>
    <row r="166" spans="1:9" ht="12.75">
      <c r="A166" s="152"/>
      <c r="B166" s="144"/>
      <c r="C166" s="145"/>
      <c r="D166" s="146"/>
      <c r="E166" s="146"/>
      <c r="F166" s="146"/>
      <c r="G166" s="146"/>
      <c r="H166" s="146"/>
      <c r="I166" s="146"/>
    </row>
    <row r="167" spans="1:9" ht="12.75">
      <c r="A167" s="152"/>
      <c r="B167" s="144"/>
      <c r="C167" s="145"/>
      <c r="D167" s="146"/>
      <c r="E167" s="146"/>
      <c r="F167" s="146"/>
      <c r="G167" s="146"/>
      <c r="H167" s="146"/>
      <c r="I167" s="146"/>
    </row>
    <row r="168" spans="1:9" ht="12.75">
      <c r="A168" s="152"/>
      <c r="B168" s="144"/>
      <c r="C168" s="145"/>
      <c r="D168" s="146"/>
      <c r="E168" s="146"/>
      <c r="F168" s="146"/>
      <c r="G168" s="146"/>
      <c r="H168" s="146"/>
      <c r="I168" s="146"/>
    </row>
    <row r="169" spans="1:9" ht="12.75">
      <c r="A169" s="152"/>
      <c r="B169" s="144"/>
      <c r="C169" s="145"/>
      <c r="D169" s="146"/>
      <c r="E169" s="146"/>
      <c r="F169" s="146"/>
      <c r="G169" s="146"/>
      <c r="H169" s="146"/>
      <c r="I169" s="146"/>
    </row>
    <row r="170" spans="1:9" ht="12.75">
      <c r="A170" s="152"/>
      <c r="B170" s="144"/>
      <c r="C170" s="145"/>
      <c r="D170" s="146"/>
      <c r="E170" s="146"/>
      <c r="F170" s="146"/>
      <c r="G170" s="146"/>
      <c r="H170" s="146"/>
      <c r="I170" s="146"/>
    </row>
    <row r="171" spans="1:9" ht="12.75">
      <c r="A171" s="152"/>
      <c r="B171" s="144"/>
      <c r="C171" s="145"/>
      <c r="D171" s="146"/>
      <c r="E171" s="146"/>
      <c r="F171" s="146"/>
      <c r="G171" s="146"/>
      <c r="H171" s="146"/>
      <c r="I171" s="146"/>
    </row>
    <row r="172" spans="1:9" ht="12.75">
      <c r="A172" s="152"/>
      <c r="B172" s="144"/>
      <c r="C172" s="145"/>
      <c r="D172" s="146"/>
      <c r="E172" s="146"/>
      <c r="F172" s="146"/>
      <c r="G172" s="146"/>
      <c r="H172" s="146"/>
      <c r="I172" s="146"/>
    </row>
    <row r="173" spans="1:9" ht="12.75">
      <c r="A173" s="152"/>
      <c r="B173" s="144"/>
      <c r="C173" s="145"/>
      <c r="D173" s="146"/>
      <c r="E173" s="146"/>
      <c r="F173" s="146"/>
      <c r="G173" s="146"/>
      <c r="H173" s="146"/>
      <c r="I173" s="146"/>
    </row>
    <row r="174" spans="1:9" ht="12.75">
      <c r="A174" s="152"/>
      <c r="B174" s="144"/>
      <c r="C174" s="145"/>
      <c r="D174" s="146"/>
      <c r="E174" s="146"/>
      <c r="F174" s="146"/>
      <c r="G174" s="146"/>
      <c r="H174" s="146"/>
      <c r="I174" s="146"/>
    </row>
    <row r="175" spans="1:9" ht="12.75">
      <c r="A175" s="152"/>
      <c r="B175" s="144"/>
      <c r="C175" s="145"/>
      <c r="D175" s="146"/>
      <c r="E175" s="146"/>
      <c r="F175" s="146"/>
      <c r="G175" s="146"/>
      <c r="H175" s="146"/>
      <c r="I175" s="146"/>
    </row>
    <row r="176" spans="1:9" ht="12.75">
      <c r="A176" s="152"/>
      <c r="B176" s="144"/>
      <c r="C176" s="145"/>
      <c r="D176" s="146"/>
      <c r="E176" s="146"/>
      <c r="F176" s="146"/>
      <c r="G176" s="146"/>
      <c r="H176" s="146"/>
      <c r="I176" s="146"/>
    </row>
    <row r="177" spans="1:9" ht="12.75">
      <c r="A177" s="152"/>
      <c r="B177" s="144"/>
      <c r="C177" s="145"/>
      <c r="D177" s="146"/>
      <c r="E177" s="146"/>
      <c r="F177" s="146"/>
      <c r="G177" s="146"/>
      <c r="H177" s="146"/>
      <c r="I177" s="146"/>
    </row>
    <row r="178" spans="1:9" ht="12.75">
      <c r="A178" s="152"/>
      <c r="B178" s="144"/>
      <c r="C178" s="145"/>
      <c r="D178" s="146"/>
      <c r="E178" s="146"/>
      <c r="F178" s="146"/>
      <c r="G178" s="146"/>
      <c r="H178" s="146"/>
      <c r="I178" s="146"/>
    </row>
    <row r="179" spans="1:9" ht="12.75">
      <c r="A179" s="152"/>
      <c r="B179" s="144"/>
      <c r="C179" s="145"/>
      <c r="D179" s="146"/>
      <c r="E179" s="146"/>
      <c r="F179" s="146"/>
      <c r="G179" s="146"/>
      <c r="H179" s="146"/>
      <c r="I179" s="146"/>
    </row>
    <row r="180" spans="1:9" ht="12.75">
      <c r="A180" s="152"/>
      <c r="B180" s="144"/>
      <c r="C180" s="145"/>
      <c r="D180" s="146"/>
      <c r="E180" s="146"/>
      <c r="F180" s="146"/>
      <c r="G180" s="146"/>
      <c r="H180" s="146"/>
      <c r="I180" s="146"/>
    </row>
    <row r="181" spans="1:9" ht="12.75">
      <c r="A181" s="152"/>
      <c r="B181" s="144"/>
      <c r="C181" s="145"/>
      <c r="D181" s="146"/>
      <c r="E181" s="146"/>
      <c r="F181" s="146"/>
      <c r="G181" s="146"/>
      <c r="H181" s="146"/>
      <c r="I181" s="146"/>
    </row>
    <row r="182" spans="1:9" ht="12.75">
      <c r="A182" s="152"/>
      <c r="B182" s="144"/>
      <c r="C182" s="145"/>
      <c r="D182" s="146"/>
      <c r="E182" s="146"/>
      <c r="F182" s="146"/>
      <c r="G182" s="146"/>
      <c r="H182" s="146"/>
      <c r="I182" s="146"/>
    </row>
    <row r="183" spans="1:9" ht="12.75">
      <c r="A183" s="152"/>
      <c r="B183" s="144"/>
      <c r="C183" s="145"/>
      <c r="D183" s="146"/>
      <c r="E183" s="146"/>
      <c r="F183" s="146"/>
      <c r="G183" s="146"/>
      <c r="H183" s="146"/>
      <c r="I183" s="146"/>
    </row>
    <row r="184" spans="1:9" ht="12.75">
      <c r="A184" s="152"/>
      <c r="B184" s="144"/>
      <c r="C184" s="145"/>
      <c r="D184" s="146"/>
      <c r="E184" s="146"/>
      <c r="F184" s="146"/>
      <c r="G184" s="146"/>
      <c r="H184" s="146"/>
      <c r="I184" s="146"/>
    </row>
    <row r="185" spans="1:9" ht="12.75">
      <c r="A185" s="152"/>
      <c r="B185" s="144"/>
      <c r="C185" s="145"/>
      <c r="D185" s="146"/>
      <c r="E185" s="146"/>
      <c r="F185" s="146"/>
      <c r="G185" s="146"/>
      <c r="H185" s="146"/>
      <c r="I185" s="146"/>
    </row>
    <row r="186" spans="1:9" ht="12.75">
      <c r="A186" s="152"/>
      <c r="B186" s="144"/>
      <c r="C186" s="145"/>
      <c r="D186" s="146"/>
      <c r="E186" s="146"/>
      <c r="F186" s="146"/>
      <c r="G186" s="146"/>
      <c r="H186" s="146"/>
      <c r="I186" s="146"/>
    </row>
    <row r="187" spans="1:9" ht="12.75">
      <c r="A187" s="152"/>
      <c r="B187" s="144"/>
      <c r="C187" s="145"/>
      <c r="D187" s="146"/>
      <c r="E187" s="146"/>
      <c r="F187" s="146"/>
      <c r="G187" s="146"/>
      <c r="H187" s="146"/>
      <c r="I187" s="146"/>
    </row>
    <row r="188" spans="1:9" ht="12.75">
      <c r="A188" s="152"/>
      <c r="B188" s="144"/>
      <c r="C188" s="145"/>
      <c r="D188" s="146"/>
      <c r="E188" s="146"/>
      <c r="F188" s="146"/>
      <c r="G188" s="146"/>
      <c r="H188" s="146"/>
      <c r="I188" s="146"/>
    </row>
    <row r="189" spans="1:9" ht="12.75">
      <c r="A189" s="152"/>
      <c r="B189" s="144"/>
      <c r="C189" s="145"/>
      <c r="D189" s="146"/>
      <c r="E189" s="146"/>
      <c r="F189" s="146"/>
      <c r="G189" s="146"/>
      <c r="H189" s="146"/>
      <c r="I189" s="146"/>
    </row>
    <row r="190" spans="1:9" ht="12.75">
      <c r="A190" s="152"/>
      <c r="B190" s="144"/>
      <c r="C190" s="145"/>
      <c r="D190" s="146"/>
      <c r="E190" s="146"/>
      <c r="F190" s="146"/>
      <c r="G190" s="146"/>
      <c r="H190" s="146"/>
      <c r="I190" s="146"/>
    </row>
    <row r="191" spans="1:9" ht="12.75">
      <c r="A191" s="152"/>
      <c r="B191" s="144"/>
      <c r="C191" s="145"/>
      <c r="D191" s="146"/>
      <c r="E191" s="146"/>
      <c r="F191" s="146"/>
      <c r="G191" s="146"/>
      <c r="H191" s="146"/>
      <c r="I191" s="146"/>
    </row>
    <row r="192" spans="1:9" ht="12.75">
      <c r="A192" s="152"/>
      <c r="B192" s="144"/>
      <c r="C192" s="145"/>
      <c r="D192" s="146"/>
      <c r="E192" s="146"/>
      <c r="F192" s="146"/>
      <c r="G192" s="146"/>
      <c r="H192" s="146"/>
      <c r="I192" s="146"/>
    </row>
    <row r="193" spans="1:9" ht="12.75">
      <c r="A193" s="152"/>
      <c r="B193" s="144"/>
      <c r="C193" s="145"/>
      <c r="D193" s="146"/>
      <c r="E193" s="146"/>
      <c r="F193" s="146"/>
      <c r="G193" s="146"/>
      <c r="H193" s="146"/>
      <c r="I193" s="146"/>
    </row>
    <row r="194" spans="1:9" ht="12.75">
      <c r="A194" s="152"/>
      <c r="B194" s="144"/>
      <c r="C194" s="145"/>
      <c r="D194" s="146"/>
      <c r="E194" s="146"/>
      <c r="F194" s="146"/>
      <c r="G194" s="146"/>
      <c r="H194" s="146"/>
      <c r="I194" s="146"/>
    </row>
    <row r="195" spans="1:9" ht="12.75">
      <c r="A195" s="152"/>
      <c r="B195" s="144"/>
      <c r="C195" s="145"/>
      <c r="D195" s="146"/>
      <c r="E195" s="146"/>
      <c r="F195" s="146"/>
      <c r="G195" s="146"/>
      <c r="H195" s="146"/>
      <c r="I195" s="146"/>
    </row>
    <row r="196" spans="1:9" ht="12.75">
      <c r="A196" s="152"/>
      <c r="B196" s="144"/>
      <c r="C196" s="145"/>
      <c r="D196" s="146"/>
      <c r="E196" s="146"/>
      <c r="F196" s="146"/>
      <c r="G196" s="146"/>
      <c r="H196" s="146"/>
      <c r="I196" s="146"/>
    </row>
    <row r="197" spans="1:9" ht="12.75">
      <c r="A197" s="152"/>
      <c r="B197" s="144"/>
      <c r="C197" s="145"/>
      <c r="D197" s="146"/>
      <c r="E197" s="146"/>
      <c r="F197" s="146"/>
      <c r="G197" s="146"/>
      <c r="H197" s="146"/>
      <c r="I197" s="146"/>
    </row>
    <row r="198" spans="1:9" ht="12.75">
      <c r="A198" s="152"/>
      <c r="B198" s="144"/>
      <c r="C198" s="145"/>
      <c r="D198" s="146"/>
      <c r="E198" s="146"/>
      <c r="F198" s="146"/>
      <c r="G198" s="146"/>
      <c r="H198" s="146"/>
      <c r="I198" s="146"/>
    </row>
    <row r="199" spans="1:9" ht="12.75">
      <c r="A199" s="152"/>
      <c r="B199" s="144"/>
      <c r="C199" s="145"/>
      <c r="D199" s="146"/>
      <c r="E199" s="146"/>
      <c r="F199" s="146"/>
      <c r="G199" s="146"/>
      <c r="H199" s="146"/>
      <c r="I199" s="146"/>
    </row>
    <row r="200" spans="1:9" ht="12.75">
      <c r="A200" s="152"/>
      <c r="B200" s="144"/>
      <c r="C200" s="145"/>
      <c r="D200" s="146"/>
      <c r="E200" s="146"/>
      <c r="F200" s="146"/>
      <c r="G200" s="146"/>
      <c r="H200" s="146"/>
      <c r="I200" s="146"/>
    </row>
    <row r="201" spans="1:9" ht="12.75">
      <c r="A201" s="152"/>
      <c r="B201" s="144"/>
      <c r="C201" s="145"/>
      <c r="D201" s="146"/>
      <c r="E201" s="146"/>
      <c r="F201" s="146"/>
      <c r="G201" s="146"/>
      <c r="H201" s="146"/>
      <c r="I201" s="146"/>
    </row>
    <row r="202" spans="1:9" ht="12.75">
      <c r="A202" s="152"/>
      <c r="B202" s="144"/>
      <c r="C202" s="145"/>
      <c r="D202" s="146"/>
      <c r="E202" s="146"/>
      <c r="F202" s="146"/>
      <c r="G202" s="146"/>
      <c r="H202" s="146"/>
      <c r="I202" s="146"/>
    </row>
    <row r="203" spans="1:9" ht="12.75">
      <c r="A203" s="152"/>
      <c r="B203" s="144"/>
      <c r="C203" s="145"/>
      <c r="D203" s="146"/>
      <c r="E203" s="146"/>
      <c r="F203" s="146"/>
      <c r="G203" s="146"/>
      <c r="H203" s="146"/>
      <c r="I203" s="146"/>
    </row>
    <row r="204" spans="1:9" ht="12.75">
      <c r="A204" s="152"/>
      <c r="B204" s="144"/>
      <c r="C204" s="145"/>
      <c r="D204" s="146"/>
      <c r="E204" s="146"/>
      <c r="F204" s="146"/>
      <c r="G204" s="146"/>
      <c r="H204" s="146"/>
      <c r="I204" s="146"/>
    </row>
    <row r="205" spans="1:9" ht="12.75">
      <c r="A205" s="152"/>
      <c r="B205" s="144"/>
      <c r="C205" s="145"/>
      <c r="D205" s="146"/>
      <c r="E205" s="146"/>
      <c r="F205" s="146"/>
      <c r="G205" s="146"/>
      <c r="H205" s="146"/>
      <c r="I205" s="146"/>
    </row>
    <row r="206" spans="1:9" ht="12.75">
      <c r="A206" s="152"/>
      <c r="B206" s="144"/>
      <c r="C206" s="145"/>
      <c r="D206" s="146"/>
      <c r="E206" s="146"/>
      <c r="F206" s="146"/>
      <c r="G206" s="146"/>
      <c r="H206" s="146"/>
      <c r="I206" s="146"/>
    </row>
    <row r="207" spans="1:9" ht="12.75">
      <c r="A207" s="152"/>
      <c r="B207" s="144"/>
      <c r="C207" s="145"/>
      <c r="D207" s="146"/>
      <c r="E207" s="146"/>
      <c r="F207" s="146"/>
      <c r="G207" s="146"/>
      <c r="H207" s="146"/>
      <c r="I207" s="146"/>
    </row>
    <row r="208" spans="1:9" ht="12.75">
      <c r="A208" s="152"/>
      <c r="B208" s="144"/>
      <c r="C208" s="145"/>
      <c r="D208" s="146"/>
      <c r="E208" s="146"/>
      <c r="F208" s="146"/>
      <c r="G208" s="146"/>
      <c r="H208" s="146"/>
      <c r="I208" s="146"/>
    </row>
    <row r="209" spans="1:9" ht="12.75">
      <c r="A209" s="152"/>
      <c r="B209" s="144"/>
      <c r="C209" s="145"/>
      <c r="D209" s="146"/>
      <c r="E209" s="146"/>
      <c r="F209" s="146"/>
      <c r="G209" s="146"/>
      <c r="H209" s="146"/>
      <c r="I209" s="146"/>
    </row>
    <row r="210" spans="1:9" ht="12.75">
      <c r="A210" s="152"/>
      <c r="B210" s="144"/>
      <c r="C210" s="145"/>
      <c r="D210" s="146"/>
      <c r="E210" s="146"/>
      <c r="F210" s="146"/>
      <c r="G210" s="146"/>
      <c r="H210" s="146"/>
      <c r="I210" s="146"/>
    </row>
    <row r="211" spans="1:9" ht="12.75">
      <c r="A211" s="152"/>
      <c r="B211" s="144"/>
      <c r="C211" s="145"/>
      <c r="D211" s="146"/>
      <c r="E211" s="146"/>
      <c r="F211" s="146"/>
      <c r="G211" s="146"/>
      <c r="H211" s="146"/>
      <c r="I211" s="146"/>
    </row>
    <row r="212" spans="1:9" ht="12.75">
      <c r="A212" s="152"/>
      <c r="B212" s="144"/>
      <c r="C212" s="145"/>
      <c r="D212" s="146"/>
      <c r="E212" s="146"/>
      <c r="F212" s="146"/>
      <c r="G212" s="146"/>
      <c r="H212" s="146"/>
      <c r="I212" s="146"/>
    </row>
    <row r="213" spans="1:9" ht="12.75">
      <c r="A213" s="152"/>
      <c r="B213" s="144"/>
      <c r="C213" s="145"/>
      <c r="D213" s="146"/>
      <c r="E213" s="146"/>
      <c r="F213" s="146"/>
      <c r="G213" s="146"/>
      <c r="H213" s="146"/>
      <c r="I213" s="146"/>
    </row>
    <row r="214" spans="1:9" ht="12.75">
      <c r="A214" s="152"/>
      <c r="B214" s="144"/>
      <c r="C214" s="145"/>
      <c r="D214" s="146"/>
      <c r="E214" s="146"/>
      <c r="F214" s="146"/>
      <c r="G214" s="146"/>
      <c r="H214" s="146"/>
      <c r="I214" s="146"/>
    </row>
    <row r="215" spans="1:9" ht="12.75">
      <c r="A215" s="152"/>
      <c r="B215" s="144"/>
      <c r="C215" s="145"/>
      <c r="D215" s="146"/>
      <c r="E215" s="146"/>
      <c r="F215" s="146"/>
      <c r="G215" s="146"/>
      <c r="H215" s="146"/>
      <c r="I215" s="146"/>
    </row>
    <row r="216" spans="1:9" ht="12.75">
      <c r="A216" s="152"/>
      <c r="B216" s="144"/>
      <c r="C216" s="145"/>
      <c r="D216" s="146"/>
      <c r="E216" s="146"/>
      <c r="F216" s="146"/>
      <c r="G216" s="146"/>
      <c r="H216" s="146"/>
      <c r="I216" s="146"/>
    </row>
    <row r="217" spans="1:9" ht="12.75">
      <c r="A217" s="152"/>
      <c r="B217" s="144"/>
      <c r="C217" s="145"/>
      <c r="D217" s="146"/>
      <c r="E217" s="146"/>
      <c r="F217" s="146"/>
      <c r="G217" s="146"/>
      <c r="H217" s="146"/>
      <c r="I217" s="146"/>
    </row>
    <row r="218" spans="1:9" ht="12.75">
      <c r="A218" s="152"/>
      <c r="B218" s="144"/>
      <c r="C218" s="145"/>
      <c r="D218" s="146"/>
      <c r="E218" s="146"/>
      <c r="F218" s="146"/>
      <c r="G218" s="146"/>
      <c r="H218" s="146"/>
      <c r="I218" s="146"/>
    </row>
    <row r="219" spans="1:9" ht="12.75">
      <c r="A219" s="152"/>
      <c r="B219" s="144"/>
      <c r="C219" s="145"/>
      <c r="D219" s="146"/>
      <c r="E219" s="146"/>
      <c r="F219" s="146"/>
      <c r="G219" s="146"/>
      <c r="H219" s="146"/>
      <c r="I219" s="146"/>
    </row>
    <row r="220" spans="1:9" ht="12.75">
      <c r="A220" s="152"/>
      <c r="B220" s="144"/>
      <c r="C220" s="145"/>
      <c r="D220" s="146"/>
      <c r="E220" s="146"/>
      <c r="F220" s="146"/>
      <c r="G220" s="146"/>
      <c r="H220" s="146"/>
      <c r="I220" s="146"/>
    </row>
    <row r="221" spans="1:9" ht="12.75">
      <c r="A221" s="152"/>
      <c r="B221" s="144"/>
      <c r="C221" s="145"/>
      <c r="D221" s="146"/>
      <c r="E221" s="146"/>
      <c r="F221" s="146"/>
      <c r="G221" s="146"/>
      <c r="H221" s="146"/>
      <c r="I221" s="146"/>
    </row>
    <row r="222" spans="1:9" ht="12.75">
      <c r="A222" s="152"/>
      <c r="B222" s="144"/>
      <c r="C222" s="145"/>
      <c r="D222" s="146"/>
      <c r="E222" s="146"/>
      <c r="F222" s="146"/>
      <c r="G222" s="146"/>
      <c r="H222" s="146"/>
      <c r="I222" s="146"/>
    </row>
    <row r="223" spans="1:9" ht="12.75">
      <c r="A223" s="152"/>
      <c r="B223" s="144"/>
      <c r="C223" s="145"/>
      <c r="D223" s="146"/>
      <c r="E223" s="146"/>
      <c r="F223" s="146"/>
      <c r="G223" s="146"/>
      <c r="H223" s="146"/>
      <c r="I223" s="146"/>
    </row>
    <row r="224" spans="1:9" ht="12.75">
      <c r="A224" s="152"/>
      <c r="B224" s="144"/>
      <c r="C224" s="145"/>
      <c r="D224" s="146"/>
      <c r="E224" s="146"/>
      <c r="F224" s="146"/>
      <c r="G224" s="146"/>
      <c r="H224" s="146"/>
      <c r="I224" s="146"/>
    </row>
    <row r="225" spans="1:9" ht="12.75">
      <c r="A225" s="152"/>
      <c r="B225" s="144"/>
      <c r="C225" s="145"/>
      <c r="D225" s="146"/>
      <c r="E225" s="146"/>
      <c r="F225" s="146"/>
      <c r="G225" s="146"/>
      <c r="H225" s="146"/>
      <c r="I225" s="146"/>
    </row>
    <row r="226" spans="1:9" ht="12.75">
      <c r="A226" s="152"/>
      <c r="B226" s="144"/>
      <c r="C226" s="145"/>
      <c r="D226" s="146"/>
      <c r="E226" s="146"/>
      <c r="F226" s="146"/>
      <c r="G226" s="146"/>
      <c r="H226" s="146"/>
      <c r="I226" s="146"/>
    </row>
    <row r="227" spans="1:9" ht="12.75">
      <c r="A227" s="152"/>
      <c r="B227" s="144"/>
      <c r="C227" s="145"/>
      <c r="D227" s="146"/>
      <c r="E227" s="146"/>
      <c r="F227" s="146"/>
      <c r="G227" s="146"/>
      <c r="H227" s="146"/>
      <c r="I227" s="146"/>
    </row>
    <row r="228" spans="1:9" ht="12.75">
      <c r="A228" s="152"/>
      <c r="B228" s="144"/>
      <c r="C228" s="145"/>
      <c r="D228" s="146"/>
      <c r="E228" s="146"/>
      <c r="F228" s="146"/>
      <c r="G228" s="146"/>
      <c r="H228" s="146"/>
      <c r="I228" s="146"/>
    </row>
    <row r="229" spans="1:9" ht="12.75">
      <c r="A229" s="152"/>
      <c r="B229" s="144"/>
      <c r="C229" s="145"/>
      <c r="D229" s="146"/>
      <c r="E229" s="146"/>
      <c r="F229" s="146"/>
      <c r="G229" s="146"/>
      <c r="H229" s="146"/>
      <c r="I229" s="146"/>
    </row>
    <row r="230" spans="1:9" ht="12.75">
      <c r="A230" s="152"/>
      <c r="B230" s="144"/>
      <c r="C230" s="145"/>
      <c r="D230" s="146"/>
      <c r="E230" s="146"/>
      <c r="F230" s="146"/>
      <c r="G230" s="146"/>
      <c r="H230" s="146"/>
      <c r="I230" s="146"/>
    </row>
    <row r="231" spans="1:9" ht="12.75">
      <c r="A231" s="152"/>
      <c r="B231" s="144"/>
      <c r="C231" s="145"/>
      <c r="D231" s="146"/>
      <c r="E231" s="146"/>
      <c r="F231" s="146"/>
      <c r="G231" s="146"/>
      <c r="H231" s="146"/>
      <c r="I231" s="146"/>
    </row>
    <row r="232" spans="1:9" ht="12.75">
      <c r="A232" s="152"/>
      <c r="B232" s="144"/>
      <c r="C232" s="145"/>
      <c r="D232" s="146"/>
      <c r="E232" s="146"/>
      <c r="F232" s="146"/>
      <c r="G232" s="146"/>
      <c r="H232" s="146"/>
      <c r="I232" s="146"/>
    </row>
    <row r="233" spans="1:9" ht="12.75">
      <c r="A233" s="152"/>
      <c r="B233" s="144"/>
      <c r="C233" s="145"/>
      <c r="D233" s="146"/>
      <c r="E233" s="146"/>
      <c r="F233" s="146"/>
      <c r="G233" s="146"/>
      <c r="H233" s="146"/>
      <c r="I233" s="146"/>
    </row>
    <row r="234" spans="1:9" ht="12.75">
      <c r="A234" s="152"/>
      <c r="B234" s="144"/>
      <c r="C234" s="145"/>
      <c r="D234" s="146"/>
      <c r="E234" s="146"/>
      <c r="F234" s="146"/>
      <c r="G234" s="146"/>
      <c r="H234" s="146"/>
      <c r="I234" s="146"/>
    </row>
    <row r="235" spans="1:9" ht="12.75">
      <c r="A235" s="152"/>
      <c r="B235" s="144"/>
      <c r="C235" s="145"/>
      <c r="D235" s="146"/>
      <c r="E235" s="146"/>
      <c r="F235" s="146"/>
      <c r="G235" s="146"/>
      <c r="H235" s="146"/>
      <c r="I235" s="146"/>
    </row>
    <row r="236" spans="1:9" ht="12.75">
      <c r="A236" s="152"/>
      <c r="B236" s="144"/>
      <c r="C236" s="145"/>
      <c r="D236" s="146"/>
      <c r="E236" s="146"/>
      <c r="F236" s="146"/>
      <c r="G236" s="146"/>
      <c r="H236" s="146"/>
      <c r="I236" s="146"/>
    </row>
    <row r="237" spans="1:9" ht="12.75">
      <c r="A237" s="152"/>
      <c r="B237" s="144"/>
      <c r="C237" s="145"/>
      <c r="D237" s="146"/>
      <c r="E237" s="146"/>
      <c r="F237" s="146"/>
      <c r="G237" s="146"/>
      <c r="H237" s="146"/>
      <c r="I237" s="146"/>
    </row>
    <row r="238" spans="1:9" ht="12.75">
      <c r="A238" s="152"/>
      <c r="B238" s="144"/>
      <c r="C238" s="145"/>
      <c r="D238" s="146"/>
      <c r="E238" s="146"/>
      <c r="F238" s="146"/>
      <c r="G238" s="146"/>
      <c r="H238" s="146"/>
      <c r="I238" s="146"/>
    </row>
    <row r="239" spans="1:9" ht="12.75">
      <c r="A239" s="152"/>
      <c r="B239" s="144"/>
      <c r="C239" s="145"/>
      <c r="D239" s="146"/>
      <c r="E239" s="146"/>
      <c r="F239" s="146"/>
      <c r="G239" s="146"/>
      <c r="H239" s="146"/>
      <c r="I239" s="146"/>
    </row>
    <row r="240" spans="1:9" ht="12.75">
      <c r="A240" s="152"/>
      <c r="B240" s="144"/>
      <c r="C240" s="145"/>
      <c r="D240" s="146"/>
      <c r="E240" s="146"/>
      <c r="F240" s="146"/>
      <c r="G240" s="146"/>
      <c r="H240" s="146"/>
      <c r="I240" s="146"/>
    </row>
    <row r="241" spans="1:9" ht="12.75">
      <c r="A241" s="152"/>
      <c r="B241" s="144"/>
      <c r="C241" s="145"/>
      <c r="D241" s="146"/>
      <c r="E241" s="146"/>
      <c r="F241" s="146"/>
      <c r="G241" s="146"/>
      <c r="H241" s="146"/>
      <c r="I241" s="146"/>
    </row>
    <row r="242" spans="1:9" ht="12.75">
      <c r="A242" s="152"/>
      <c r="B242" s="144"/>
      <c r="C242" s="145"/>
      <c r="D242" s="146"/>
      <c r="E242" s="146"/>
      <c r="F242" s="146"/>
      <c r="G242" s="146"/>
      <c r="H242" s="146"/>
      <c r="I242" s="146"/>
    </row>
    <row r="243" spans="1:9" ht="12.75">
      <c r="A243" s="152"/>
      <c r="B243" s="144"/>
      <c r="C243" s="145"/>
      <c r="D243" s="146"/>
      <c r="E243" s="146"/>
      <c r="F243" s="146"/>
      <c r="G243" s="146"/>
      <c r="H243" s="146"/>
      <c r="I243" s="146"/>
    </row>
    <row r="244" spans="1:9" ht="12.75">
      <c r="A244" s="152"/>
      <c r="B244" s="144"/>
      <c r="C244" s="145"/>
      <c r="D244" s="146"/>
      <c r="E244" s="146"/>
      <c r="F244" s="146"/>
      <c r="G244" s="146"/>
      <c r="H244" s="146"/>
      <c r="I244" s="146"/>
    </row>
    <row r="245" spans="1:9" ht="12.75">
      <c r="A245" s="152"/>
      <c r="B245" s="144"/>
      <c r="C245" s="145"/>
      <c r="D245" s="146"/>
      <c r="E245" s="146"/>
      <c r="F245" s="146"/>
      <c r="G245" s="146"/>
      <c r="H245" s="146"/>
      <c r="I245" s="146"/>
    </row>
    <row r="246" spans="1:9" ht="12.75">
      <c r="A246" s="152"/>
      <c r="B246" s="144"/>
      <c r="C246" s="145"/>
      <c r="D246" s="146"/>
      <c r="E246" s="146"/>
      <c r="F246" s="146"/>
      <c r="G246" s="146"/>
      <c r="H246" s="146"/>
      <c r="I246" s="146"/>
    </row>
    <row r="247" spans="1:9" ht="12.75">
      <c r="A247" s="152"/>
      <c r="B247" s="144"/>
      <c r="C247" s="145"/>
      <c r="D247" s="146"/>
      <c r="E247" s="146"/>
      <c r="F247" s="146"/>
      <c r="G247" s="146"/>
      <c r="H247" s="146"/>
      <c r="I247" s="146"/>
    </row>
    <row r="248" spans="1:9" ht="12.75">
      <c r="A248" s="152"/>
      <c r="B248" s="144"/>
      <c r="C248" s="145"/>
      <c r="D248" s="146"/>
      <c r="E248" s="146"/>
      <c r="F248" s="146"/>
      <c r="G248" s="146"/>
      <c r="H248" s="146"/>
      <c r="I248" s="146"/>
    </row>
    <row r="249" spans="1:9" ht="12.75">
      <c r="A249" s="152"/>
      <c r="B249" s="144"/>
      <c r="C249" s="145"/>
      <c r="D249" s="146"/>
      <c r="E249" s="146"/>
      <c r="F249" s="146"/>
      <c r="G249" s="146"/>
      <c r="H249" s="146"/>
      <c r="I249" s="146"/>
    </row>
    <row r="250" spans="1:9" ht="12.75">
      <c r="A250" s="152"/>
      <c r="B250" s="144"/>
      <c r="C250" s="145"/>
      <c r="D250" s="146"/>
      <c r="E250" s="146"/>
      <c r="F250" s="146"/>
      <c r="G250" s="146"/>
      <c r="H250" s="146"/>
      <c r="I250" s="146"/>
    </row>
    <row r="251" spans="1:9" ht="12.75">
      <c r="A251" s="152"/>
      <c r="B251" s="144"/>
      <c r="C251" s="145"/>
      <c r="D251" s="146"/>
      <c r="E251" s="146"/>
      <c r="F251" s="146"/>
      <c r="G251" s="146"/>
      <c r="H251" s="146"/>
      <c r="I251" s="146"/>
    </row>
    <row r="252" spans="1:9" ht="12.75">
      <c r="A252" s="152"/>
      <c r="B252" s="144"/>
      <c r="C252" s="145"/>
      <c r="D252" s="146"/>
      <c r="E252" s="146"/>
      <c r="F252" s="146"/>
      <c r="G252" s="146"/>
      <c r="H252" s="146"/>
      <c r="I252" s="146"/>
    </row>
    <row r="253" spans="1:9" ht="12.75">
      <c r="A253" s="152"/>
      <c r="B253" s="144"/>
      <c r="C253" s="145"/>
      <c r="D253" s="146"/>
      <c r="E253" s="146"/>
      <c r="F253" s="146"/>
      <c r="G253" s="146"/>
      <c r="H253" s="146"/>
      <c r="I253" s="146"/>
    </row>
    <row r="254" spans="1:9" ht="12.75">
      <c r="A254" s="152"/>
      <c r="B254" s="144"/>
      <c r="C254" s="145"/>
      <c r="D254" s="146"/>
      <c r="E254" s="146"/>
      <c r="F254" s="146"/>
      <c r="G254" s="146"/>
      <c r="H254" s="146"/>
      <c r="I254" s="146"/>
    </row>
    <row r="255" spans="1:9" ht="12.75">
      <c r="A255" s="152"/>
      <c r="B255" s="144"/>
      <c r="C255" s="145"/>
      <c r="D255" s="146"/>
      <c r="E255" s="146"/>
      <c r="F255" s="146"/>
      <c r="G255" s="146"/>
      <c r="H255" s="146"/>
      <c r="I255" s="146"/>
    </row>
    <row r="256" spans="1:9" ht="12.75">
      <c r="A256" s="152"/>
      <c r="B256" s="144"/>
      <c r="C256" s="145"/>
      <c r="D256" s="146"/>
      <c r="E256" s="146"/>
      <c r="F256" s="146"/>
      <c r="G256" s="146"/>
      <c r="H256" s="146"/>
      <c r="I256" s="146"/>
    </row>
    <row r="257" spans="1:9" ht="12.75">
      <c r="A257" s="152"/>
      <c r="B257" s="144"/>
      <c r="C257" s="145"/>
      <c r="D257" s="146"/>
      <c r="E257" s="146"/>
      <c r="F257" s="146"/>
      <c r="G257" s="146"/>
      <c r="H257" s="146"/>
      <c r="I257" s="146"/>
    </row>
    <row r="258" spans="1:9" ht="12.75">
      <c r="A258" s="152"/>
      <c r="B258" s="144"/>
      <c r="C258" s="145"/>
      <c r="D258" s="146"/>
      <c r="E258" s="146"/>
      <c r="F258" s="146"/>
      <c r="G258" s="146"/>
      <c r="H258" s="146"/>
      <c r="I258" s="146"/>
    </row>
    <row r="259" spans="1:9" ht="12.75">
      <c r="A259" s="152"/>
      <c r="B259" s="144"/>
      <c r="C259" s="145"/>
      <c r="D259" s="146"/>
      <c r="E259" s="146"/>
      <c r="F259" s="146"/>
      <c r="G259" s="146"/>
      <c r="H259" s="146"/>
      <c r="I259" s="146"/>
    </row>
    <row r="260" spans="1:9" ht="12.75">
      <c r="A260" s="152"/>
      <c r="B260" s="144"/>
      <c r="C260" s="145"/>
      <c r="D260" s="146"/>
      <c r="E260" s="146"/>
      <c r="F260" s="146"/>
      <c r="G260" s="146"/>
      <c r="H260" s="146"/>
      <c r="I260" s="146"/>
    </row>
  </sheetData>
  <autoFilter ref="A7:I84"/>
  <printOptions horizontalCentered="1"/>
  <pageMargins left="0.3937007874015748" right="0" top="0" bottom="0" header="0" footer="0"/>
  <pageSetup fitToHeight="2" fitToWidth="1" horizontalDpi="360" verticalDpi="36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G17"/>
  <sheetViews>
    <sheetView workbookViewId="0" topLeftCell="A1">
      <selection activeCell="E15" sqref="E15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ht="15">
      <c r="D1" s="53" t="str">
        <f>Startlist!$F1</f>
        <v> </v>
      </c>
    </row>
    <row r="2" spans="1:6" ht="12.75" customHeight="1">
      <c r="A2" s="256" t="str">
        <f>Startlist!$F2</f>
        <v>8th  VÕRUMAA  WINTER RALLY 2015</v>
      </c>
      <c r="B2" s="256"/>
      <c r="C2" s="256"/>
      <c r="D2" s="256"/>
      <c r="E2" s="256"/>
      <c r="F2" s="256"/>
    </row>
    <row r="3" spans="3:5" ht="15" customHeight="1">
      <c r="C3" s="255" t="str">
        <f>Startlist!$F3</f>
        <v>February 20-21, 2015</v>
      </c>
      <c r="D3" s="255"/>
      <c r="E3" s="255"/>
    </row>
    <row r="4" spans="3:5" ht="15" customHeight="1">
      <c r="C4" s="255" t="str">
        <f>Startlist!$F4</f>
        <v>VÕRU</v>
      </c>
      <c r="D4" s="255"/>
      <c r="E4" s="255"/>
    </row>
    <row r="6" spans="6:7" ht="12.75">
      <c r="F6" s="92"/>
      <c r="G6" s="92"/>
    </row>
    <row r="7" spans="3:7" ht="12.75">
      <c r="C7" s="257" t="s">
        <v>36</v>
      </c>
      <c r="D7" s="258"/>
      <c r="E7" s="57" t="s">
        <v>42</v>
      </c>
      <c r="F7" s="92"/>
      <c r="G7" s="92"/>
    </row>
    <row r="8" spans="3:7" ht="18.75" customHeight="1">
      <c r="C8" s="88" t="s">
        <v>54</v>
      </c>
      <c r="D8" s="54"/>
      <c r="E8" s="141">
        <v>3</v>
      </c>
      <c r="F8" s="92"/>
      <c r="G8" s="95"/>
    </row>
    <row r="9" spans="3:7" ht="18.75" customHeight="1">
      <c r="C9" s="88" t="s">
        <v>62</v>
      </c>
      <c r="D9" s="54"/>
      <c r="E9" s="141">
        <v>9</v>
      </c>
      <c r="F9" s="91"/>
      <c r="G9" s="96"/>
    </row>
    <row r="10" spans="3:7" ht="18.75" customHeight="1">
      <c r="C10" s="88" t="s">
        <v>419</v>
      </c>
      <c r="D10" s="54"/>
      <c r="E10" s="141">
        <v>8</v>
      </c>
      <c r="F10" s="91"/>
      <c r="G10" s="96"/>
    </row>
    <row r="11" spans="3:7" ht="18.75" customHeight="1">
      <c r="C11" s="88" t="s">
        <v>144</v>
      </c>
      <c r="D11" s="54"/>
      <c r="E11" s="141">
        <v>10</v>
      </c>
      <c r="F11" s="75"/>
      <c r="G11" s="75"/>
    </row>
    <row r="12" spans="3:6" ht="18.75" customHeight="1">
      <c r="C12" s="88" t="s">
        <v>297</v>
      </c>
      <c r="D12" s="54"/>
      <c r="E12" s="141">
        <v>7</v>
      </c>
      <c r="F12" s="97"/>
    </row>
    <row r="13" spans="3:7" ht="18.75" customHeight="1">
      <c r="C13" s="88" t="s">
        <v>138</v>
      </c>
      <c r="D13" s="54"/>
      <c r="E13" s="141">
        <v>14</v>
      </c>
      <c r="F13" s="75"/>
      <c r="G13" s="75"/>
    </row>
    <row r="14" spans="3:7" ht="18.75" customHeight="1">
      <c r="C14" s="88" t="s">
        <v>166</v>
      </c>
      <c r="D14" s="54"/>
      <c r="E14" s="141">
        <v>10</v>
      </c>
      <c r="F14" s="91"/>
      <c r="G14" s="90"/>
    </row>
    <row r="15" spans="3:7" ht="18.75" customHeight="1">
      <c r="C15" s="88" t="s">
        <v>98</v>
      </c>
      <c r="D15" s="54"/>
      <c r="E15" s="141">
        <v>11</v>
      </c>
      <c r="F15" s="91"/>
      <c r="G15" s="90"/>
    </row>
    <row r="16" spans="3:6" ht="18.75" customHeight="1">
      <c r="C16" s="88" t="s">
        <v>388</v>
      </c>
      <c r="D16" s="54"/>
      <c r="E16" s="141">
        <v>5</v>
      </c>
      <c r="F16" s="97"/>
    </row>
    <row r="17" spans="3:6" ht="19.5" customHeight="1">
      <c r="C17" s="55" t="s">
        <v>37</v>
      </c>
      <c r="D17" s="54"/>
      <c r="E17" s="56">
        <f>SUM(E8:E16)</f>
        <v>77</v>
      </c>
      <c r="F17" s="97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22"/>
  </sheetPr>
  <dimension ref="A1:H90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1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04" customWidth="1"/>
  </cols>
  <sheetData>
    <row r="1" spans="5:8" ht="15.75">
      <c r="E1" s="1" t="str">
        <f>Startlist!$F1</f>
        <v> </v>
      </c>
      <c r="H1" s="108"/>
    </row>
    <row r="2" spans="2:8" ht="15" customHeight="1">
      <c r="B2" s="2"/>
      <c r="C2" s="3"/>
      <c r="E2" s="1" t="str">
        <f>Startlist!$F2</f>
        <v>8th  VÕRUMAA  WINTER RALLY 2015</v>
      </c>
      <c r="H2" s="109"/>
    </row>
    <row r="3" spans="2:8" ht="15">
      <c r="B3" s="2"/>
      <c r="C3" s="3"/>
      <c r="E3" s="53" t="str">
        <f>Startlist!$F3</f>
        <v>February 20-21, 2015</v>
      </c>
      <c r="H3" s="109"/>
    </row>
    <row r="4" spans="2:8" ht="15">
      <c r="B4" s="2"/>
      <c r="C4" s="3"/>
      <c r="E4" s="53" t="str">
        <f>Startlist!$F4</f>
        <v>VÕRU</v>
      </c>
      <c r="H4" s="109"/>
    </row>
    <row r="5" spans="3:8" ht="15" customHeight="1">
      <c r="C5" s="3"/>
      <c r="H5" s="109"/>
    </row>
    <row r="6" spans="2:8" ht="15.75" customHeight="1">
      <c r="B6" s="94" t="s">
        <v>3</v>
      </c>
      <c r="C6" s="3"/>
      <c r="H6" s="93"/>
    </row>
    <row r="7" spans="2:8" ht="12.75">
      <c r="B7" s="138" t="s">
        <v>17</v>
      </c>
      <c r="C7" s="131" t="s">
        <v>1</v>
      </c>
      <c r="D7" s="132" t="s">
        <v>2</v>
      </c>
      <c r="E7" s="131"/>
      <c r="F7" s="133" t="s">
        <v>14</v>
      </c>
      <c r="G7" s="134" t="s">
        <v>13</v>
      </c>
      <c r="H7" s="139" t="s">
        <v>6</v>
      </c>
    </row>
    <row r="8" spans="1:8" ht="15" customHeight="1">
      <c r="A8" s="135">
        <v>1</v>
      </c>
      <c r="B8" s="100">
        <v>1</v>
      </c>
      <c r="C8" s="128" t="str">
        <f>VLOOKUP(B8,Startlist!B:F,2,FALSE)</f>
        <v>MV1</v>
      </c>
      <c r="D8" s="129" t="str">
        <f>CONCATENATE(VLOOKUP(B8,Startlist!B:H,3,FALSE)," / ",VLOOKUP(B8,Startlist!B:H,4,FALSE))</f>
        <v>Sander Pärn / James Morgan</v>
      </c>
      <c r="E8" s="130" t="str">
        <f>VLOOKUP(B8,Startlist!B:F,5,FALSE)</f>
        <v>EST / GB</v>
      </c>
      <c r="F8" s="129" t="str">
        <f>VLOOKUP(B8,Startlist!B:H,7,FALSE)</f>
        <v>Ford Fiesta RS</v>
      </c>
      <c r="G8" s="129" t="str">
        <f>VLOOKUP(B8,Startlist!B:H,6,FALSE)</f>
        <v>MM-MOTORSPORT</v>
      </c>
      <c r="H8" s="137" t="str">
        <f>VLOOKUP(B8,Results!B:M,12,FALSE)</f>
        <v>47.25,8</v>
      </c>
    </row>
    <row r="9" spans="1:8" ht="15" customHeight="1">
      <c r="A9" s="135">
        <f>A8+1</f>
        <v>2</v>
      </c>
      <c r="B9" s="100">
        <v>100</v>
      </c>
      <c r="C9" s="128" t="str">
        <f>VLOOKUP(B9,Startlist!B:F,2,FALSE)</f>
        <v>MV2</v>
      </c>
      <c r="D9" s="129" t="str">
        <f>CONCATENATE(VLOOKUP(B9,Startlist!B:H,3,FALSE)," / ",VLOOKUP(B9,Startlist!B:H,4,FALSE))</f>
        <v>Siim Plangi / Marek Sarapuu</v>
      </c>
      <c r="E9" s="130" t="str">
        <f>VLOOKUP(B9,Startlist!B:F,5,FALSE)</f>
        <v>EST</v>
      </c>
      <c r="F9" s="129" t="str">
        <f>VLOOKUP(B9,Startlist!B:H,7,FALSE)</f>
        <v>Mitsubishi Lancer Evo 10</v>
      </c>
      <c r="G9" s="129" t="str">
        <f>VLOOKUP(B9,Startlist!B:H,6,FALSE)</f>
        <v>ASRT RALLY TEAM</v>
      </c>
      <c r="H9" s="137" t="str">
        <f>VLOOKUP(B9,Results!B:M,12,FALSE)</f>
        <v>47.42,1</v>
      </c>
    </row>
    <row r="10" spans="1:8" ht="15" customHeight="1">
      <c r="A10" s="135">
        <f aca="true" t="shared" si="0" ref="A10:A61">A9+1</f>
        <v>3</v>
      </c>
      <c r="B10" s="100">
        <v>2</v>
      </c>
      <c r="C10" s="128" t="str">
        <f>VLOOKUP(B10,Startlist!B:F,2,FALSE)</f>
        <v>MV2</v>
      </c>
      <c r="D10" s="129" t="str">
        <f>CONCATENATE(VLOOKUP(B10,Startlist!B:H,3,FALSE)," / ",VLOOKUP(B10,Startlist!B:H,4,FALSE))</f>
        <v>Timmu Kōrge / Erki Pints</v>
      </c>
      <c r="E10" s="130" t="str">
        <f>VLOOKUP(B10,Startlist!B:F,5,FALSE)</f>
        <v>EST</v>
      </c>
      <c r="F10" s="129" t="str">
        <f>VLOOKUP(B10,Startlist!B:H,7,FALSE)</f>
        <v>Mitsubishi Lancer Evo 9</v>
      </c>
      <c r="G10" s="129" t="str">
        <f>VLOOKUP(B10,Startlist!B:H,6,FALSE)</f>
        <v>SAR-TECH MOTORSPORT</v>
      </c>
      <c r="H10" s="137" t="str">
        <f>VLOOKUP(B10,Results!B:M,12,FALSE)</f>
        <v>47.53,1</v>
      </c>
    </row>
    <row r="11" spans="1:8" ht="15" customHeight="1">
      <c r="A11" s="135">
        <f t="shared" si="0"/>
        <v>4</v>
      </c>
      <c r="B11" s="100">
        <v>5</v>
      </c>
      <c r="C11" s="128" t="str">
        <f>VLOOKUP(B11,Startlist!B:F,2,FALSE)</f>
        <v>MV1</v>
      </c>
      <c r="D11" s="129" t="str">
        <f>CONCATENATE(VLOOKUP(B11,Startlist!B:H,3,FALSE)," / ",VLOOKUP(B11,Startlist!B:H,4,FALSE))</f>
        <v>Roland Murakas / Kalle Adler</v>
      </c>
      <c r="E11" s="130" t="str">
        <f>VLOOKUP(B11,Startlist!B:F,5,FALSE)</f>
        <v>EST</v>
      </c>
      <c r="F11" s="129" t="str">
        <f>VLOOKUP(B11,Startlist!B:H,7,FALSE)</f>
        <v>Mitsubishi Lancer Evo 9</v>
      </c>
      <c r="G11" s="129" t="str">
        <f>VLOOKUP(B11,Startlist!B:H,6,FALSE)</f>
        <v>PROREHV RALLY TEAM</v>
      </c>
      <c r="H11" s="137" t="str">
        <f>VLOOKUP(B11,Results!B:M,12,FALSE)</f>
        <v>47.54,9</v>
      </c>
    </row>
    <row r="12" spans="1:8" ht="15" customHeight="1">
      <c r="A12" s="135">
        <f t="shared" si="0"/>
        <v>5</v>
      </c>
      <c r="B12" s="100">
        <v>4</v>
      </c>
      <c r="C12" s="128" t="str">
        <f>VLOOKUP(B12,Startlist!B:F,2,FALSE)</f>
        <v>MV2</v>
      </c>
      <c r="D12" s="129" t="str">
        <f>CONCATENATE(VLOOKUP(B12,Startlist!B:H,3,FALSE)," / ",VLOOKUP(B12,Startlist!B:H,4,FALSE))</f>
        <v>Egon Kaur / Annika Arnek</v>
      </c>
      <c r="E12" s="130" t="str">
        <f>VLOOKUP(B12,Startlist!B:F,5,FALSE)</f>
        <v>EST</v>
      </c>
      <c r="F12" s="129" t="str">
        <f>VLOOKUP(B12,Startlist!B:H,7,FALSE)</f>
        <v>Mitsubishi Lancer Evo 9</v>
      </c>
      <c r="G12" s="129" t="str">
        <f>VLOOKUP(B12,Startlist!B:H,6,FALSE)</f>
        <v>KAUR MOTORSPORT</v>
      </c>
      <c r="H12" s="137" t="str">
        <f>VLOOKUP(B12,Results!B:M,12,FALSE)</f>
        <v>47.58,3</v>
      </c>
    </row>
    <row r="13" spans="1:8" ht="15" customHeight="1">
      <c r="A13" s="135">
        <f t="shared" si="0"/>
        <v>6</v>
      </c>
      <c r="B13" s="100">
        <v>3</v>
      </c>
      <c r="C13" s="128" t="str">
        <f>VLOOKUP(B13,Startlist!B:F,2,FALSE)</f>
        <v>MV2</v>
      </c>
      <c r="D13" s="129" t="str">
        <f>CONCATENATE(VLOOKUP(B13,Startlist!B:H,3,FALSE)," / ",VLOOKUP(B13,Startlist!B:H,4,FALSE))</f>
        <v>Rainer Aus / Simo Koskinen</v>
      </c>
      <c r="E13" s="130" t="str">
        <f>VLOOKUP(B13,Startlist!B:F,5,FALSE)</f>
        <v>EST</v>
      </c>
      <c r="F13" s="129" t="str">
        <f>VLOOKUP(B13,Startlist!B:H,7,FALSE)</f>
        <v>Mitsubishi Lancer Evo 9</v>
      </c>
      <c r="G13" s="129" t="str">
        <f>VLOOKUP(B13,Startlist!B:H,6,FALSE)</f>
        <v>LEDRENT RALLY TEAM</v>
      </c>
      <c r="H13" s="137" t="str">
        <f>VLOOKUP(B13,Results!B:M,12,FALSE)</f>
        <v>48.32,4</v>
      </c>
    </row>
    <row r="14" spans="1:8" ht="15" customHeight="1">
      <c r="A14" s="135">
        <f t="shared" si="0"/>
        <v>7</v>
      </c>
      <c r="B14" s="100">
        <v>8</v>
      </c>
      <c r="C14" s="128" t="str">
        <f>VLOOKUP(B14,Startlist!B:F,2,FALSE)</f>
        <v>MV8</v>
      </c>
      <c r="D14" s="129" t="str">
        <f>CONCATENATE(VLOOKUP(B14,Startlist!B:H,3,FALSE)," / ",VLOOKUP(B14,Startlist!B:H,4,FALSE))</f>
        <v>Ranno Bundsen / Robert Loshtshenikov</v>
      </c>
      <c r="E14" s="130" t="str">
        <f>VLOOKUP(B14,Startlist!B:F,5,FALSE)</f>
        <v>EST</v>
      </c>
      <c r="F14" s="129" t="str">
        <f>VLOOKUP(B14,Startlist!B:H,7,FALSE)</f>
        <v>Mitsubishi Lancer Evo 6</v>
      </c>
      <c r="G14" s="129" t="str">
        <f>VLOOKUP(B14,Startlist!B:H,6,FALSE)</f>
        <v>TIKKRI MOTORSPORT</v>
      </c>
      <c r="H14" s="137" t="str">
        <f>VLOOKUP(B14,Results!B:M,12,FALSE)</f>
        <v>49.28,1</v>
      </c>
    </row>
    <row r="15" spans="1:8" ht="15" customHeight="1">
      <c r="A15" s="135">
        <f t="shared" si="0"/>
        <v>8</v>
      </c>
      <c r="B15" s="100">
        <v>17</v>
      </c>
      <c r="C15" s="128" t="str">
        <f>VLOOKUP(B15,Startlist!B:F,2,FALSE)</f>
        <v>MV4</v>
      </c>
      <c r="D15" s="129" t="str">
        <f>CONCATENATE(VLOOKUP(B15,Startlist!B:H,3,FALSE)," / ",VLOOKUP(B15,Startlist!B:H,4,FALSE))</f>
        <v>Karl-Martin Volver / Margus Jōerand</v>
      </c>
      <c r="E15" s="130" t="str">
        <f>VLOOKUP(B15,Startlist!B:F,5,FALSE)</f>
        <v>EST</v>
      </c>
      <c r="F15" s="129" t="str">
        <f>VLOOKUP(B15,Startlist!B:H,7,FALSE)</f>
        <v>Peugeot 208 R2</v>
      </c>
      <c r="G15" s="129" t="str">
        <f>VLOOKUP(B15,Startlist!B:H,6,FALSE)</f>
        <v>ASRT RALLY TEAM</v>
      </c>
      <c r="H15" s="137" t="str">
        <f>VLOOKUP(B15,Results!B:M,12,FALSE)</f>
        <v>51.32,6</v>
      </c>
    </row>
    <row r="16" spans="1:8" ht="15" customHeight="1">
      <c r="A16" s="135">
        <f t="shared" si="0"/>
        <v>9</v>
      </c>
      <c r="B16" s="100">
        <v>208</v>
      </c>
      <c r="C16" s="128" t="str">
        <f>VLOOKUP(B16,Startlist!B:F,2,FALSE)</f>
        <v>MV3</v>
      </c>
      <c r="D16" s="129" t="str">
        <f>CONCATENATE(VLOOKUP(B16,Startlist!B:H,3,FALSE)," / ",VLOOKUP(B16,Startlist!B:H,4,FALSE))</f>
        <v>Miko-Ove Niinemäe / Martin Valter</v>
      </c>
      <c r="E16" s="130" t="str">
        <f>VLOOKUP(B16,Startlist!B:F,5,FALSE)</f>
        <v>EST</v>
      </c>
      <c r="F16" s="129" t="str">
        <f>VLOOKUP(B16,Startlist!B:H,7,FALSE)</f>
        <v>Peugeot 208</v>
      </c>
      <c r="G16" s="129" t="str">
        <f>VLOOKUP(B16,Startlist!B:H,6,FALSE)</f>
        <v>CUEKS RACING</v>
      </c>
      <c r="H16" s="137" t="str">
        <f>VLOOKUP(B16,Results!B:M,12,FALSE)</f>
        <v>51.36,5</v>
      </c>
    </row>
    <row r="17" spans="1:8" ht="15" customHeight="1">
      <c r="A17" s="135">
        <f t="shared" si="0"/>
        <v>10</v>
      </c>
      <c r="B17" s="136">
        <v>36</v>
      </c>
      <c r="C17" s="128" t="str">
        <f>VLOOKUP(B17,Startlist!B:F,2,FALSE)</f>
        <v>MV8</v>
      </c>
      <c r="D17" s="129" t="str">
        <f>CONCATENATE(VLOOKUP(B17,Startlist!B:H,3,FALSE)," / ",VLOOKUP(B17,Startlist!B:H,4,FALSE))</f>
        <v>Vaiko Samm / Raigo Press</v>
      </c>
      <c r="E17" s="130" t="str">
        <f>VLOOKUP(B17,Startlist!B:F,5,FALSE)</f>
        <v>EST</v>
      </c>
      <c r="F17" s="129" t="str">
        <f>VLOOKUP(B17,Startlist!B:H,7,FALSE)</f>
        <v>Subaru Impreza WRX STI</v>
      </c>
      <c r="G17" s="129" t="str">
        <f>VLOOKUP(B17,Startlist!B:H,6,FALSE)</f>
        <v>ECOM MOTORSPORT</v>
      </c>
      <c r="H17" s="137" t="str">
        <f>VLOOKUP(B17,Results!B:M,12,FALSE)</f>
        <v>51.40,8</v>
      </c>
    </row>
    <row r="18" spans="1:8" ht="15" customHeight="1">
      <c r="A18" s="135">
        <f t="shared" si="0"/>
        <v>11</v>
      </c>
      <c r="B18" s="100">
        <v>16</v>
      </c>
      <c r="C18" s="128" t="str">
        <f>VLOOKUP(B18,Startlist!B:F,2,FALSE)</f>
        <v>MV6</v>
      </c>
      <c r="D18" s="129" t="str">
        <f>CONCATENATE(VLOOKUP(B18,Startlist!B:H,3,FALSE)," / ",VLOOKUP(B18,Startlist!B:H,4,FALSE))</f>
        <v>Ken Torn / Riivo Mesila</v>
      </c>
      <c r="E18" s="130" t="str">
        <f>VLOOKUP(B18,Startlist!B:F,5,FALSE)</f>
        <v>EST</v>
      </c>
      <c r="F18" s="129" t="str">
        <f>VLOOKUP(B18,Startlist!B:H,7,FALSE)</f>
        <v>Honda Civic Type-R</v>
      </c>
      <c r="G18" s="129" t="str">
        <f>VLOOKUP(B18,Startlist!B:H,6,FALSE)</f>
        <v>SAR-TECH MOTORSPORT</v>
      </c>
      <c r="H18" s="137" t="str">
        <f>VLOOKUP(B18,Results!B:M,12,FALSE)</f>
        <v>51.41,7</v>
      </c>
    </row>
    <row r="19" spans="1:8" ht="15" customHeight="1">
      <c r="A19" s="135">
        <f t="shared" si="0"/>
        <v>12</v>
      </c>
      <c r="B19" s="100">
        <v>19</v>
      </c>
      <c r="C19" s="128" t="str">
        <f>VLOOKUP(B19,Startlist!B:F,2,FALSE)</f>
        <v>MV2</v>
      </c>
      <c r="D19" s="129" t="str">
        <f>CONCATENATE(VLOOKUP(B19,Startlist!B:H,3,FALSE)," / ",VLOOKUP(B19,Startlist!B:H,4,FALSE))</f>
        <v>Mait Maarend / Mihkel Kapp</v>
      </c>
      <c r="E19" s="130" t="str">
        <f>VLOOKUP(B19,Startlist!B:F,5,FALSE)</f>
        <v>EST</v>
      </c>
      <c r="F19" s="129" t="str">
        <f>VLOOKUP(B19,Startlist!B:H,7,FALSE)</f>
        <v>Mitsubishi Lancer Evo 10</v>
      </c>
      <c r="G19" s="129" t="str">
        <f>VLOOKUP(B19,Startlist!B:H,6,FALSE)</f>
        <v>ECOM MOTORSPORT</v>
      </c>
      <c r="H19" s="137" t="str">
        <f>VLOOKUP(B19,Results!B:M,12,FALSE)</f>
        <v>52.00,0</v>
      </c>
    </row>
    <row r="20" spans="1:8" ht="15" customHeight="1">
      <c r="A20" s="135">
        <f t="shared" si="0"/>
        <v>13</v>
      </c>
      <c r="B20" s="100">
        <v>9</v>
      </c>
      <c r="C20" s="128" t="str">
        <f>VLOOKUP(B20,Startlist!B:F,2,FALSE)</f>
        <v>MV8</v>
      </c>
      <c r="D20" s="129" t="str">
        <f>CONCATENATE(VLOOKUP(B20,Startlist!B:H,3,FALSE)," / ",VLOOKUP(B20,Startlist!B:H,4,FALSE))</f>
        <v>Meelis Orgla / Jaan Halliste</v>
      </c>
      <c r="E20" s="130" t="str">
        <f>VLOOKUP(B20,Startlist!B:F,5,FALSE)</f>
        <v>EST</v>
      </c>
      <c r="F20" s="129" t="str">
        <f>VLOOKUP(B20,Startlist!B:H,7,FALSE)</f>
        <v>Mitsubishi Lancer Evo 7</v>
      </c>
      <c r="G20" s="129" t="str">
        <f>VLOOKUP(B20,Startlist!B:H,6,FALSE)</f>
        <v>CUEKS RACING</v>
      </c>
      <c r="H20" s="137" t="str">
        <f>VLOOKUP(B20,Results!B:M,12,FALSE)</f>
        <v>52.01,0</v>
      </c>
    </row>
    <row r="21" spans="1:8" ht="15" customHeight="1">
      <c r="A21" s="135">
        <f t="shared" si="0"/>
        <v>14</v>
      </c>
      <c r="B21" s="100">
        <v>14</v>
      </c>
      <c r="C21" s="128" t="str">
        <f>VLOOKUP(B21,Startlist!B:F,2,FALSE)</f>
        <v>MV8</v>
      </c>
      <c r="D21" s="129" t="str">
        <f>CONCATENATE(VLOOKUP(B21,Startlist!B:H,3,FALSE)," / ",VLOOKUP(B21,Startlist!B:H,4,FALSE))</f>
        <v>Aiko Aigro / Kermo Kärtmann</v>
      </c>
      <c r="E21" s="130" t="str">
        <f>VLOOKUP(B21,Startlist!B:F,5,FALSE)</f>
        <v>EST</v>
      </c>
      <c r="F21" s="129" t="str">
        <f>VLOOKUP(B21,Startlist!B:H,7,FALSE)</f>
        <v>Mitsubishi Lancer Evo 6</v>
      </c>
      <c r="G21" s="129" t="str">
        <f>VLOOKUP(B21,Startlist!B:H,6,FALSE)</f>
        <v>TIKKRI MOTORSPORT</v>
      </c>
      <c r="H21" s="137" t="str">
        <f>VLOOKUP(B21,Results!B:M,12,FALSE)</f>
        <v>52.01,9</v>
      </c>
    </row>
    <row r="22" spans="1:8" ht="15" customHeight="1">
      <c r="A22" s="135">
        <f t="shared" si="0"/>
        <v>15</v>
      </c>
      <c r="B22" s="100">
        <v>25</v>
      </c>
      <c r="C22" s="128" t="str">
        <f>VLOOKUP(B22,Startlist!B:F,2,FALSE)</f>
        <v>MV4</v>
      </c>
      <c r="D22" s="129" t="str">
        <f>CONCATENATE(VLOOKUP(B22,Startlist!B:H,3,FALSE)," / ",VLOOKUP(B22,Startlist!B:H,4,FALSE))</f>
        <v>David Sultanjants / Siim Oja</v>
      </c>
      <c r="E22" s="130" t="str">
        <f>VLOOKUP(B22,Startlist!B:F,5,FALSE)</f>
        <v>EST</v>
      </c>
      <c r="F22" s="129" t="str">
        <f>VLOOKUP(B22,Startlist!B:H,7,FALSE)</f>
        <v>Citroen DS3</v>
      </c>
      <c r="G22" s="129" t="str">
        <f>VLOOKUP(B22,Startlist!B:H,6,FALSE)</f>
        <v>MS RACING</v>
      </c>
      <c r="H22" s="137" t="str">
        <f>VLOOKUP(B22,Results!B:M,12,FALSE)</f>
        <v>52.46,5</v>
      </c>
    </row>
    <row r="23" spans="1:8" ht="15" customHeight="1">
      <c r="A23" s="135">
        <f t="shared" si="0"/>
        <v>16</v>
      </c>
      <c r="B23" s="100">
        <v>200</v>
      </c>
      <c r="C23" s="128" t="str">
        <f>VLOOKUP(B23,Startlist!B:F,2,FALSE)</f>
        <v>MV3</v>
      </c>
      <c r="D23" s="129" t="str">
        <f>CONCATENATE(VLOOKUP(B23,Startlist!B:H,3,FALSE)," / ",VLOOKUP(B23,Startlist!B:H,4,FALSE))</f>
        <v>Sander Siniorg / Karl-Artur Viitra</v>
      </c>
      <c r="E23" s="130" t="str">
        <f>VLOOKUP(B23,Startlist!B:F,5,FALSE)</f>
        <v>EST</v>
      </c>
      <c r="F23" s="129" t="str">
        <f>VLOOKUP(B23,Startlist!B:H,7,FALSE)</f>
        <v>Ford Fiesta R2</v>
      </c>
      <c r="G23" s="129" t="str">
        <f>VLOOKUP(B23,Startlist!B:H,6,FALSE)</f>
        <v>PROREHV RALLY TEAM</v>
      </c>
      <c r="H23" s="137" t="str">
        <f>VLOOKUP(B23,Results!B:M,12,FALSE)</f>
        <v>52.54,3</v>
      </c>
    </row>
    <row r="24" spans="1:8" ht="15" customHeight="1">
      <c r="A24" s="135">
        <f t="shared" si="0"/>
        <v>17</v>
      </c>
      <c r="B24" s="100">
        <v>30</v>
      </c>
      <c r="C24" s="128" t="str">
        <f>VLOOKUP(B24,Startlist!B:F,2,FALSE)</f>
        <v>MV4</v>
      </c>
      <c r="D24" s="129" t="str">
        <f>CONCATENATE(VLOOKUP(B24,Startlist!B:H,3,FALSE)," / ",VLOOKUP(B24,Startlist!B:H,4,FALSE))</f>
        <v>Gustav Kruuda / Ken Järveoja</v>
      </c>
      <c r="E24" s="130" t="str">
        <f>VLOOKUP(B24,Startlist!B:F,5,FALSE)</f>
        <v>EST</v>
      </c>
      <c r="F24" s="129" t="str">
        <f>VLOOKUP(B24,Startlist!B:H,7,FALSE)</f>
        <v>Ford Fiesta R2</v>
      </c>
      <c r="G24" s="129" t="str">
        <f>VLOOKUP(B24,Startlist!B:H,6,FALSE)</f>
        <v>ME3</v>
      </c>
      <c r="H24" s="137" t="str">
        <f>VLOOKUP(B24,Results!B:M,12,FALSE)</f>
        <v>52.56,7</v>
      </c>
    </row>
    <row r="25" spans="1:8" ht="15" customHeight="1">
      <c r="A25" s="135">
        <f t="shared" si="0"/>
        <v>18</v>
      </c>
      <c r="B25" s="100">
        <v>203</v>
      </c>
      <c r="C25" s="128" t="str">
        <f>VLOOKUP(B25,Startlist!B:F,2,FALSE)</f>
        <v>MV3</v>
      </c>
      <c r="D25" s="129" t="str">
        <f>CONCATENATE(VLOOKUP(B25,Startlist!B:H,3,FALSE)," / ",VLOOKUP(B25,Startlist!B:H,4,FALSE))</f>
        <v>Kenneth Sepp / Tanel Kasesalu</v>
      </c>
      <c r="E25" s="130" t="str">
        <f>VLOOKUP(B25,Startlist!B:F,5,FALSE)</f>
        <v>EST</v>
      </c>
      <c r="F25" s="129" t="str">
        <f>VLOOKUP(B25,Startlist!B:H,7,FALSE)</f>
        <v>Ford Fiesta R2</v>
      </c>
      <c r="G25" s="129" t="str">
        <f>VLOOKUP(B25,Startlist!B:H,6,FALSE)</f>
        <v>SAR-TECH MOTORSPORT</v>
      </c>
      <c r="H25" s="137" t="str">
        <f>VLOOKUP(B25,Results!B:M,12,FALSE)</f>
        <v>53.22,2</v>
      </c>
    </row>
    <row r="26" spans="1:8" ht="15" customHeight="1">
      <c r="A26" s="135">
        <f t="shared" si="0"/>
        <v>19</v>
      </c>
      <c r="B26" s="100">
        <v>206</v>
      </c>
      <c r="C26" s="128" t="str">
        <f>VLOOKUP(B26,Startlist!B:F,2,FALSE)</f>
        <v>MV3</v>
      </c>
      <c r="D26" s="129" t="str">
        <f>CONCATENATE(VLOOKUP(B26,Startlist!B:H,3,FALSE)," / ",VLOOKUP(B26,Startlist!B:H,4,FALSE))</f>
        <v>Rasmus Uustulnd / Imre Kuusk</v>
      </c>
      <c r="E26" s="130" t="str">
        <f>VLOOKUP(B26,Startlist!B:F,5,FALSE)</f>
        <v>EST</v>
      </c>
      <c r="F26" s="129" t="str">
        <f>VLOOKUP(B26,Startlist!B:H,7,FALSE)</f>
        <v>Ford Fiesta R2</v>
      </c>
      <c r="G26" s="129" t="str">
        <f>VLOOKUP(B26,Startlist!B:H,6,FALSE)</f>
        <v>SAR-TECH MOTORSPORT</v>
      </c>
      <c r="H26" s="137" t="str">
        <f>VLOOKUP(B26,Results!B:M,12,FALSE)</f>
        <v>53.23,6</v>
      </c>
    </row>
    <row r="27" spans="1:8" ht="15" customHeight="1">
      <c r="A27" s="135">
        <f t="shared" si="0"/>
        <v>20</v>
      </c>
      <c r="B27" s="100">
        <v>28</v>
      </c>
      <c r="C27" s="128" t="str">
        <f>VLOOKUP(B27,Startlist!B:F,2,FALSE)</f>
        <v>MV6</v>
      </c>
      <c r="D27" s="129" t="str">
        <f>CONCATENATE(VLOOKUP(B27,Startlist!B:H,3,FALSE)," / ",VLOOKUP(B27,Startlist!B:H,4,FALSE))</f>
        <v>Sander Sepp / Ants Uustalu</v>
      </c>
      <c r="E27" s="130" t="str">
        <f>VLOOKUP(B27,Startlist!B:F,5,FALSE)</f>
        <v>EST</v>
      </c>
      <c r="F27" s="129" t="str">
        <f>VLOOKUP(B27,Startlist!B:H,7,FALSE)</f>
        <v>Renault Clio Ragnotti</v>
      </c>
      <c r="G27" s="129" t="str">
        <f>VLOOKUP(B27,Startlist!B:H,6,FALSE)</f>
        <v>SAR-TECH MOTORSPORT</v>
      </c>
      <c r="H27" s="137" t="str">
        <f>VLOOKUP(B27,Results!B:M,12,FALSE)</f>
        <v>53.44,4</v>
      </c>
    </row>
    <row r="28" spans="1:8" ht="15" customHeight="1">
      <c r="A28" s="135">
        <f t="shared" si="0"/>
        <v>21</v>
      </c>
      <c r="B28" s="100">
        <v>205</v>
      </c>
      <c r="C28" s="128" t="str">
        <f>VLOOKUP(B28,Startlist!B:F,2,FALSE)</f>
        <v>MV3</v>
      </c>
      <c r="D28" s="129" t="str">
        <f>CONCATENATE(VLOOKUP(B28,Startlist!B:H,3,FALSE)," / ",VLOOKUP(B28,Startlist!B:H,4,FALSE))</f>
        <v>Alvar Kuusik / Riho Kens</v>
      </c>
      <c r="E28" s="130" t="str">
        <f>VLOOKUP(B28,Startlist!B:F,5,FALSE)</f>
        <v>EST</v>
      </c>
      <c r="F28" s="129" t="str">
        <f>VLOOKUP(B28,Startlist!B:H,7,FALSE)</f>
        <v>Ford Fiesta R2</v>
      </c>
      <c r="G28" s="129" t="str">
        <f>VLOOKUP(B28,Startlist!B:H,6,FALSE)</f>
        <v>TIKKRI MOTORSPORT</v>
      </c>
      <c r="H28" s="137" t="str">
        <f>VLOOKUP(B28,Results!B:M,12,FALSE)</f>
        <v>54.02,2</v>
      </c>
    </row>
    <row r="29" spans="1:8" ht="15" customHeight="1">
      <c r="A29" s="135">
        <f t="shared" si="0"/>
        <v>22</v>
      </c>
      <c r="B29" s="100">
        <v>204</v>
      </c>
      <c r="C29" s="128" t="str">
        <f>VLOOKUP(B29,Startlist!B:F,2,FALSE)</f>
        <v>MV3</v>
      </c>
      <c r="D29" s="129" t="str">
        <f>CONCATENATE(VLOOKUP(B29,Startlist!B:H,3,FALSE)," / ",VLOOKUP(B29,Startlist!B:H,4,FALSE))</f>
        <v>Kevin Kuusik / Kuldar Sikk</v>
      </c>
      <c r="E29" s="130" t="str">
        <f>VLOOKUP(B29,Startlist!B:F,5,FALSE)</f>
        <v>EST</v>
      </c>
      <c r="F29" s="129" t="str">
        <f>VLOOKUP(B29,Startlist!B:H,7,FALSE)</f>
        <v>Ford Fiesta R2</v>
      </c>
      <c r="G29" s="129" t="str">
        <f>VLOOKUP(B29,Startlist!B:H,6,FALSE)</f>
        <v>OT RACING</v>
      </c>
      <c r="H29" s="137" t="str">
        <f>VLOOKUP(B29,Results!B:M,12,FALSE)</f>
        <v>54.23,3</v>
      </c>
    </row>
    <row r="30" spans="1:8" ht="15" customHeight="1">
      <c r="A30" s="135">
        <f t="shared" si="0"/>
        <v>23</v>
      </c>
      <c r="B30" s="100">
        <v>21</v>
      </c>
      <c r="C30" s="128" t="str">
        <f>VLOOKUP(B30,Startlist!B:F,2,FALSE)</f>
        <v>MV7</v>
      </c>
      <c r="D30" s="129" t="str">
        <f>CONCATENATE(VLOOKUP(B30,Startlist!B:H,3,FALSE)," / ",VLOOKUP(B30,Startlist!B:H,4,FALSE))</f>
        <v>Dmitry Nikonchuk / Elena Nikonchuk</v>
      </c>
      <c r="E30" s="130" t="str">
        <f>VLOOKUP(B30,Startlist!B:F,5,FALSE)</f>
        <v>RUS</v>
      </c>
      <c r="F30" s="129" t="str">
        <f>VLOOKUP(B30,Startlist!B:H,7,FALSE)</f>
        <v>BMW M3</v>
      </c>
      <c r="G30" s="129" t="str">
        <f>VLOOKUP(B30,Startlist!B:H,6,FALSE)</f>
        <v>MS RACING</v>
      </c>
      <c r="H30" s="137" t="str">
        <f>VLOOKUP(B30,Results!B:M,12,FALSE)</f>
        <v>54.40,0</v>
      </c>
    </row>
    <row r="31" spans="1:8" ht="15" customHeight="1">
      <c r="A31" s="135">
        <f t="shared" si="0"/>
        <v>24</v>
      </c>
      <c r="B31" s="100">
        <v>47</v>
      </c>
      <c r="C31" s="128" t="str">
        <f>VLOOKUP(B31,Startlist!B:F,2,FALSE)</f>
        <v>MV6</v>
      </c>
      <c r="D31" s="129" t="str">
        <f>CONCATENATE(VLOOKUP(B31,Startlist!B:H,3,FALSE)," / ",VLOOKUP(B31,Startlist!B:H,4,FALSE))</f>
        <v>Karel Tölp / Teele Sepp</v>
      </c>
      <c r="E31" s="130" t="str">
        <f>VLOOKUP(B31,Startlist!B:F,5,FALSE)</f>
        <v>EST</v>
      </c>
      <c r="F31" s="129" t="str">
        <f>VLOOKUP(B31,Startlist!B:H,7,FALSE)</f>
        <v>Honda Civic Type-R</v>
      </c>
      <c r="G31" s="129" t="str">
        <f>VLOOKUP(B31,Startlist!B:H,6,FALSE)</f>
        <v>ECOM MOTORSPORT</v>
      </c>
      <c r="H31" s="137" t="str">
        <f>VLOOKUP(B31,Results!B:M,12,FALSE)</f>
        <v>54.40,1</v>
      </c>
    </row>
    <row r="32" spans="1:8" ht="15" customHeight="1">
      <c r="A32" s="135">
        <f t="shared" si="0"/>
        <v>25</v>
      </c>
      <c r="B32" s="100">
        <v>11</v>
      </c>
      <c r="C32" s="128" t="str">
        <f>VLOOKUP(B32,Startlist!B:F,2,FALSE)</f>
        <v>MV2</v>
      </c>
      <c r="D32" s="129" t="str">
        <f>CONCATENATE(VLOOKUP(B32,Startlist!B:H,3,FALSE)," / ",VLOOKUP(B32,Startlist!B:H,4,FALSE))</f>
        <v>Yuri Sidorenko / Sergei Larens</v>
      </c>
      <c r="E32" s="130" t="str">
        <f>VLOOKUP(B32,Startlist!B:F,5,FALSE)</f>
        <v>RUS / EST</v>
      </c>
      <c r="F32" s="129" t="str">
        <f>VLOOKUP(B32,Startlist!B:H,7,FALSE)</f>
        <v>Mitsubishi Lancer Evo 9</v>
      </c>
      <c r="G32" s="129" t="str">
        <f>VLOOKUP(B32,Startlist!B:H,6,FALSE)</f>
        <v>BLISS RALLY</v>
      </c>
      <c r="H32" s="137" t="str">
        <f>VLOOKUP(B32,Results!B:M,12,FALSE)</f>
        <v>54.43,2</v>
      </c>
    </row>
    <row r="33" spans="1:8" ht="15" customHeight="1">
      <c r="A33" s="135">
        <f t="shared" si="0"/>
        <v>26</v>
      </c>
      <c r="B33" s="100">
        <v>32</v>
      </c>
      <c r="C33" s="128" t="str">
        <f>VLOOKUP(B33,Startlist!B:F,2,FALSE)</f>
        <v>MV4</v>
      </c>
      <c r="D33" s="129" t="str">
        <f>CONCATENATE(VLOOKUP(B33,Startlist!B:H,3,FALSE)," / ",VLOOKUP(B33,Startlist!B:H,4,FALSE))</f>
        <v>Toms Lielkajis / Toms Pirktins</v>
      </c>
      <c r="E33" s="130" t="str">
        <f>VLOOKUP(B33,Startlist!B:F,5,FALSE)</f>
        <v>LAT</v>
      </c>
      <c r="F33" s="129" t="str">
        <f>VLOOKUP(B33,Startlist!B:H,7,FALSE)</f>
        <v>Ford Fiesta</v>
      </c>
      <c r="G33" s="129" t="str">
        <f>VLOOKUP(B33,Startlist!B:H,6,FALSE)</f>
        <v>LMT AUTOSPORTA AKADEMIJA</v>
      </c>
      <c r="H33" s="137" t="str">
        <f>VLOOKUP(B33,Results!B:M,12,FALSE)</f>
        <v>54.43,8</v>
      </c>
    </row>
    <row r="34" spans="1:8" ht="15" customHeight="1">
      <c r="A34" s="135">
        <f t="shared" si="0"/>
        <v>27</v>
      </c>
      <c r="B34" s="100">
        <v>23</v>
      </c>
      <c r="C34" s="128" t="str">
        <f>VLOOKUP(B34,Startlist!B:F,2,FALSE)</f>
        <v>MV7</v>
      </c>
      <c r="D34" s="129" t="str">
        <f>CONCATENATE(VLOOKUP(B34,Startlist!B:H,3,FALSE)," / ",VLOOKUP(B34,Startlist!B:H,4,FALSE))</f>
        <v>Madis Vanaselja / Jaanus Hōbemägi</v>
      </c>
      <c r="E34" s="130" t="str">
        <f>VLOOKUP(B34,Startlist!B:F,5,FALSE)</f>
        <v>EST</v>
      </c>
      <c r="F34" s="129" t="str">
        <f>VLOOKUP(B34,Startlist!B:H,7,FALSE)</f>
        <v>BMW M3</v>
      </c>
      <c r="G34" s="129" t="str">
        <f>VLOOKUP(B34,Startlist!B:H,6,FALSE)</f>
        <v>MS RACING</v>
      </c>
      <c r="H34" s="137" t="str">
        <f>VLOOKUP(B34,Results!B:M,12,FALSE)</f>
        <v>54.59,7</v>
      </c>
    </row>
    <row r="35" spans="1:8" ht="15" customHeight="1">
      <c r="A35" s="135">
        <f t="shared" si="0"/>
        <v>28</v>
      </c>
      <c r="B35" s="100">
        <v>44</v>
      </c>
      <c r="C35" s="128" t="str">
        <f>VLOOKUP(B35,Startlist!B:F,2,FALSE)</f>
        <v>MV7</v>
      </c>
      <c r="D35" s="129" t="str">
        <f>CONCATENATE(VLOOKUP(B35,Startlist!B:H,3,FALSE)," / ",VLOOKUP(B35,Startlist!B:H,4,FALSE))</f>
        <v>Mario Jürimäe / Timo Kasesalu</v>
      </c>
      <c r="E35" s="130" t="str">
        <f>VLOOKUP(B35,Startlist!B:F,5,FALSE)</f>
        <v>EST</v>
      </c>
      <c r="F35" s="129" t="str">
        <f>VLOOKUP(B35,Startlist!B:H,7,FALSE)</f>
        <v>BMW M3</v>
      </c>
      <c r="G35" s="129" t="str">
        <f>VLOOKUP(B35,Startlist!B:H,6,FALSE)</f>
        <v>CUEKS RACING</v>
      </c>
      <c r="H35" s="137" t="str">
        <f>VLOOKUP(B35,Results!B:M,12,FALSE)</f>
        <v>55.26,1</v>
      </c>
    </row>
    <row r="36" spans="1:8" ht="15" customHeight="1">
      <c r="A36" s="135">
        <f t="shared" si="0"/>
        <v>29</v>
      </c>
      <c r="B36" s="100">
        <v>26</v>
      </c>
      <c r="C36" s="128" t="str">
        <f>VLOOKUP(B36,Startlist!B:F,2,FALSE)</f>
        <v>MV2</v>
      </c>
      <c r="D36" s="129" t="str">
        <f>CONCATENATE(VLOOKUP(B36,Startlist!B:H,3,FALSE)," / ",VLOOKUP(B36,Startlist!B:H,4,FALSE))</f>
        <v>Sergey Uger / Trofim Chikin</v>
      </c>
      <c r="E36" s="130" t="str">
        <f>VLOOKUP(B36,Startlist!B:F,5,FALSE)</f>
        <v>ISR / RUS</v>
      </c>
      <c r="F36" s="129" t="str">
        <f>VLOOKUP(B36,Startlist!B:H,7,FALSE)</f>
        <v>Mitsubishi Lancer Evo 10</v>
      </c>
      <c r="G36" s="129" t="str">
        <f>VLOOKUP(B36,Startlist!B:H,6,FALSE)</f>
        <v>CONE FOREST RALLY TEAM</v>
      </c>
      <c r="H36" s="137" t="str">
        <f>VLOOKUP(B36,Results!B:M,12,FALSE)</f>
        <v>55.53,7</v>
      </c>
    </row>
    <row r="37" spans="1:8" ht="15" customHeight="1">
      <c r="A37" s="135">
        <f t="shared" si="0"/>
        <v>30</v>
      </c>
      <c r="B37" s="100">
        <v>35</v>
      </c>
      <c r="C37" s="128" t="str">
        <f>VLOOKUP(B37,Startlist!B:F,2,FALSE)</f>
        <v>MV7</v>
      </c>
      <c r="D37" s="129" t="str">
        <f>CONCATENATE(VLOOKUP(B37,Startlist!B:H,3,FALSE)," / ",VLOOKUP(B37,Startlist!B:H,4,FALSE))</f>
        <v>Egidijus Valeisa / Povilas Reisas</v>
      </c>
      <c r="E37" s="130" t="str">
        <f>VLOOKUP(B37,Startlist!B:F,5,FALSE)</f>
        <v>LIT</v>
      </c>
      <c r="F37" s="129" t="str">
        <f>VLOOKUP(B37,Startlist!B:H,7,FALSE)</f>
        <v>BMW M3</v>
      </c>
      <c r="G37" s="129" t="str">
        <f>VLOOKUP(B37,Startlist!B:H,6,FALSE)</f>
        <v>MAZEIKIU ASK</v>
      </c>
      <c r="H37" s="137" t="str">
        <f>VLOOKUP(B37,Results!B:M,12,FALSE)</f>
        <v>56.20,3</v>
      </c>
    </row>
    <row r="38" spans="1:8" ht="15" customHeight="1">
      <c r="A38" s="135">
        <f t="shared" si="0"/>
        <v>31</v>
      </c>
      <c r="B38" s="100">
        <v>34</v>
      </c>
      <c r="C38" s="128" t="str">
        <f>VLOOKUP(B38,Startlist!B:F,2,FALSE)</f>
        <v>MV6</v>
      </c>
      <c r="D38" s="129" t="str">
        <f>CONCATENATE(VLOOKUP(B38,Startlist!B:H,3,FALSE)," / ",VLOOKUP(B38,Startlist!B:H,4,FALSE))</f>
        <v>Janis Cielens / Salvis Rambols</v>
      </c>
      <c r="E38" s="130" t="str">
        <f>VLOOKUP(B38,Startlist!B:F,5,FALSE)</f>
        <v>LAT</v>
      </c>
      <c r="F38" s="129" t="str">
        <f>VLOOKUP(B38,Startlist!B:H,7,FALSE)</f>
        <v>VW Golf II</v>
      </c>
      <c r="G38" s="129" t="str">
        <f>VLOOKUP(B38,Startlist!B:H,6,FALSE)</f>
        <v>SB SPORTS</v>
      </c>
      <c r="H38" s="137" t="str">
        <f>VLOOKUP(B38,Results!B:M,12,FALSE)</f>
        <v>56.32,3</v>
      </c>
    </row>
    <row r="39" spans="1:8" ht="15" customHeight="1">
      <c r="A39" s="135">
        <f t="shared" si="0"/>
        <v>32</v>
      </c>
      <c r="B39" s="100">
        <v>22</v>
      </c>
      <c r="C39" s="128" t="str">
        <f>VLOOKUP(B39,Startlist!B:F,2,FALSE)</f>
        <v>MV7</v>
      </c>
      <c r="D39" s="129" t="str">
        <f>CONCATENATE(VLOOKUP(B39,Startlist!B:H,3,FALSE)," / ",VLOOKUP(B39,Startlist!B:H,4,FALSE))</f>
        <v>Lembit Soe / Ahto Pihlas</v>
      </c>
      <c r="E39" s="130" t="str">
        <f>VLOOKUP(B39,Startlist!B:F,5,FALSE)</f>
        <v>EST</v>
      </c>
      <c r="F39" s="129" t="str">
        <f>VLOOKUP(B39,Startlist!B:H,7,FALSE)</f>
        <v>Toyota Starlet</v>
      </c>
      <c r="G39" s="129" t="str">
        <f>VLOOKUP(B39,Startlist!B:H,6,FALSE)</f>
        <v>SAR-TECH MOTORSPORT</v>
      </c>
      <c r="H39" s="137" t="str">
        <f>VLOOKUP(B39,Results!B:M,12,FALSE)</f>
        <v>56.32,7</v>
      </c>
    </row>
    <row r="40" spans="1:8" ht="15" customHeight="1">
      <c r="A40" s="135">
        <f t="shared" si="0"/>
        <v>33</v>
      </c>
      <c r="B40" s="100">
        <v>42</v>
      </c>
      <c r="C40" s="128" t="str">
        <f>VLOOKUP(B40,Startlist!B:F,2,FALSE)</f>
        <v>MV8</v>
      </c>
      <c r="D40" s="129" t="str">
        <f>CONCATENATE(VLOOKUP(B40,Startlist!B:H,3,FALSE)," / ",VLOOKUP(B40,Startlist!B:H,4,FALSE))</f>
        <v>Denis Levyatov / Mariya Uger</v>
      </c>
      <c r="E40" s="130" t="str">
        <f>VLOOKUP(B40,Startlist!B:F,5,FALSE)</f>
        <v>RUS / ISR</v>
      </c>
      <c r="F40" s="129" t="str">
        <f>VLOOKUP(B40,Startlist!B:H,7,FALSE)</f>
        <v>Subaru Impreza</v>
      </c>
      <c r="G40" s="129" t="str">
        <f>VLOOKUP(B40,Startlist!B:H,6,FALSE)</f>
        <v>CONE FOREST RALLY TEAM</v>
      </c>
      <c r="H40" s="137" t="str">
        <f>VLOOKUP(B40,Results!B:M,12,FALSE)</f>
        <v>56.38,8</v>
      </c>
    </row>
    <row r="41" spans="1:8" ht="15" customHeight="1">
      <c r="A41" s="135">
        <f t="shared" si="0"/>
        <v>34</v>
      </c>
      <c r="B41" s="100">
        <v>41</v>
      </c>
      <c r="C41" s="128" t="str">
        <f>VLOOKUP(B41,Startlist!B:F,2,FALSE)</f>
        <v>MV8</v>
      </c>
      <c r="D41" s="129" t="str">
        <f>CONCATENATE(VLOOKUP(B41,Startlist!B:H,3,FALSE)," / ",VLOOKUP(B41,Startlist!B:H,4,FALSE))</f>
        <v>Dmitry Feofanov / Maxim Gordyushkin</v>
      </c>
      <c r="E41" s="130" t="str">
        <f>VLOOKUP(B41,Startlist!B:F,5,FALSE)</f>
        <v>RUS</v>
      </c>
      <c r="F41" s="129" t="str">
        <f>VLOOKUP(B41,Startlist!B:H,7,FALSE)</f>
        <v>Mitsubishi Lancer Evo 8</v>
      </c>
      <c r="G41" s="129" t="str">
        <f>VLOOKUP(B41,Startlist!B:H,6,FALSE)</f>
        <v>ASPORT</v>
      </c>
      <c r="H41" s="137" t="str">
        <f>VLOOKUP(B41,Results!B:M,12,FALSE)</f>
        <v>56.52,2</v>
      </c>
    </row>
    <row r="42" spans="1:8" ht="15" customHeight="1">
      <c r="A42" s="135">
        <f t="shared" si="0"/>
        <v>35</v>
      </c>
      <c r="B42" s="100">
        <v>53</v>
      </c>
      <c r="C42" s="128" t="str">
        <f>VLOOKUP(B42,Startlist!B:F,2,FALSE)</f>
        <v>MV4</v>
      </c>
      <c r="D42" s="129" t="str">
        <f>CONCATENATE(VLOOKUP(B42,Startlist!B:H,3,FALSE)," / ",VLOOKUP(B42,Startlist!B:H,4,FALSE))</f>
        <v>Laurynas Dirzininkas / Mindaugas Raibuzis</v>
      </c>
      <c r="E42" s="130" t="str">
        <f>VLOOKUP(B42,Startlist!B:F,5,FALSE)</f>
        <v>LIT</v>
      </c>
      <c r="F42" s="129" t="str">
        <f>VLOOKUP(B42,Startlist!B:H,7,FALSE)</f>
        <v>Ford Fiesta</v>
      </c>
      <c r="G42" s="129" t="str">
        <f>VLOOKUP(B42,Startlist!B:H,6,FALSE)</f>
        <v>ASK AUTORIKONA</v>
      </c>
      <c r="H42" s="137" t="str">
        <f>VLOOKUP(B42,Results!B:M,12,FALSE)</f>
        <v>57.35,8</v>
      </c>
    </row>
    <row r="43" spans="1:8" ht="15" customHeight="1">
      <c r="A43" s="135">
        <f t="shared" si="0"/>
        <v>36</v>
      </c>
      <c r="B43" s="100">
        <v>50</v>
      </c>
      <c r="C43" s="128" t="str">
        <f>VLOOKUP(B43,Startlist!B:F,2,FALSE)</f>
        <v>MV6</v>
      </c>
      <c r="D43" s="129" t="str">
        <f>CONCATENATE(VLOOKUP(B43,Startlist!B:H,3,FALSE)," / ",VLOOKUP(B43,Startlist!B:H,4,FALSE))</f>
        <v>Martin Vatter / Oliver Peebo</v>
      </c>
      <c r="E43" s="130" t="str">
        <f>VLOOKUP(B43,Startlist!B:F,5,FALSE)</f>
        <v>EST</v>
      </c>
      <c r="F43" s="129" t="str">
        <f>VLOOKUP(B43,Startlist!B:H,7,FALSE)</f>
        <v>Honda Civic Type-R</v>
      </c>
      <c r="G43" s="129" t="str">
        <f>VLOOKUP(B43,Startlist!B:H,6,FALSE)</f>
        <v>TIKKRI MOTORSPORT</v>
      </c>
      <c r="H43" s="137" t="str">
        <f>VLOOKUP(B43,Results!B:M,12,FALSE)</f>
        <v>57.47,1</v>
      </c>
    </row>
    <row r="44" spans="1:8" ht="15" customHeight="1">
      <c r="A44" s="135">
        <f t="shared" si="0"/>
        <v>37</v>
      </c>
      <c r="B44" s="100">
        <v>56</v>
      </c>
      <c r="C44" s="128" t="str">
        <f>VLOOKUP(B44,Startlist!B:F,2,FALSE)</f>
        <v>MV6</v>
      </c>
      <c r="D44" s="129" t="str">
        <f>CONCATENATE(VLOOKUP(B44,Startlist!B:H,3,FALSE)," / ",VLOOKUP(B44,Startlist!B:H,4,FALSE))</f>
        <v>Kasper Koosa / Ronald Jürgenson</v>
      </c>
      <c r="E44" s="130" t="str">
        <f>VLOOKUP(B44,Startlist!B:F,5,FALSE)</f>
        <v>EST</v>
      </c>
      <c r="F44" s="129" t="str">
        <f>VLOOKUP(B44,Startlist!B:H,7,FALSE)</f>
        <v>Nissan Sunny GTI</v>
      </c>
      <c r="G44" s="129" t="str">
        <f>VLOOKUP(B44,Startlist!B:H,6,FALSE)</f>
        <v>TIKKRI MOTORSPORT</v>
      </c>
      <c r="H44" s="137" t="str">
        <f>VLOOKUP(B44,Results!B:M,12,FALSE)</f>
        <v>58.00,6</v>
      </c>
    </row>
    <row r="45" spans="1:8" ht="15" customHeight="1">
      <c r="A45" s="135">
        <f t="shared" si="0"/>
        <v>38</v>
      </c>
      <c r="B45" s="100">
        <v>49</v>
      </c>
      <c r="C45" s="128" t="str">
        <f>VLOOKUP(B45,Startlist!B:F,2,FALSE)</f>
        <v>MV5</v>
      </c>
      <c r="D45" s="129" t="str">
        <f>CONCATENATE(VLOOKUP(B45,Startlist!B:H,3,FALSE)," / ",VLOOKUP(B45,Startlist!B:H,4,FALSE))</f>
        <v>Rainer Meus / Kaupo Vana</v>
      </c>
      <c r="E45" s="130" t="str">
        <f>VLOOKUP(B45,Startlist!B:F,5,FALSE)</f>
        <v>EST</v>
      </c>
      <c r="F45" s="129" t="str">
        <f>VLOOKUP(B45,Startlist!B:H,7,FALSE)</f>
        <v>LADA VFTS</v>
      </c>
      <c r="G45" s="129" t="str">
        <f>VLOOKUP(B45,Startlist!B:H,6,FALSE)</f>
        <v>PROREHV RALLY TEAM</v>
      </c>
      <c r="H45" s="137" t="str">
        <f>VLOOKUP(B45,Results!B:M,12,FALSE)</f>
        <v>58.36,5</v>
      </c>
    </row>
    <row r="46" spans="1:8" ht="15" customHeight="1">
      <c r="A46" s="135">
        <f t="shared" si="0"/>
        <v>39</v>
      </c>
      <c r="B46" s="100">
        <v>62</v>
      </c>
      <c r="C46" s="128" t="str">
        <f>VLOOKUP(B46,Startlist!B:F,2,FALSE)</f>
        <v>MV6</v>
      </c>
      <c r="D46" s="129" t="str">
        <f>CONCATENATE(VLOOKUP(B46,Startlist!B:H,3,FALSE)," / ",VLOOKUP(B46,Startlist!B:H,4,FALSE))</f>
        <v>Raigo Reimal / Magnus Lepp</v>
      </c>
      <c r="E46" s="130" t="str">
        <f>VLOOKUP(B46,Startlist!B:F,5,FALSE)</f>
        <v>EST</v>
      </c>
      <c r="F46" s="129" t="str">
        <f>VLOOKUP(B46,Startlist!B:H,7,FALSE)</f>
        <v>VW Golf</v>
      </c>
      <c r="G46" s="129" t="str">
        <f>VLOOKUP(B46,Startlist!B:H,6,FALSE)</f>
        <v>SAR-TECH MOTORSPORT</v>
      </c>
      <c r="H46" s="137" t="str">
        <f>VLOOKUP(B46,Results!B:M,12,FALSE)</f>
        <v>59.19,2</v>
      </c>
    </row>
    <row r="47" spans="1:8" ht="15" customHeight="1">
      <c r="A47" s="135">
        <f t="shared" si="0"/>
        <v>40</v>
      </c>
      <c r="B47" s="100">
        <v>52</v>
      </c>
      <c r="C47" s="128" t="str">
        <f>VLOOKUP(B47,Startlist!B:F,2,FALSE)</f>
        <v>MV5</v>
      </c>
      <c r="D47" s="129" t="str">
        <f>CONCATENATE(VLOOKUP(B47,Startlist!B:H,3,FALSE)," / ",VLOOKUP(B47,Startlist!B:H,4,FALSE))</f>
        <v>Gert-Kaupo Kähr / Jan Pantalon</v>
      </c>
      <c r="E47" s="130" t="str">
        <f>VLOOKUP(B47,Startlist!B:F,5,FALSE)</f>
        <v>EST</v>
      </c>
      <c r="F47" s="129" t="str">
        <f>VLOOKUP(B47,Startlist!B:H,7,FALSE)</f>
        <v>Honda Civic</v>
      </c>
      <c r="G47" s="129" t="str">
        <f>VLOOKUP(B47,Startlist!B:H,6,FALSE)</f>
        <v>REINUP MOTORSPORT</v>
      </c>
      <c r="H47" s="137" t="str">
        <f>VLOOKUP(B47,Results!B:M,12,FALSE)</f>
        <v> 1:00.08,2</v>
      </c>
    </row>
    <row r="48" spans="1:8" ht="15" customHeight="1">
      <c r="A48" s="135">
        <f t="shared" si="0"/>
        <v>41</v>
      </c>
      <c r="B48" s="100">
        <v>57</v>
      </c>
      <c r="C48" s="128" t="str">
        <f>VLOOKUP(B48,Startlist!B:F,2,FALSE)</f>
        <v>MV6</v>
      </c>
      <c r="D48" s="129" t="str">
        <f>CONCATENATE(VLOOKUP(B48,Startlist!B:H,3,FALSE)," / ",VLOOKUP(B48,Startlist!B:H,4,FALSE))</f>
        <v>Peep Trave / Siim Sooäär</v>
      </c>
      <c r="E48" s="130" t="str">
        <f>VLOOKUP(B48,Startlist!B:F,5,FALSE)</f>
        <v>EST</v>
      </c>
      <c r="F48" s="129" t="str">
        <f>VLOOKUP(B48,Startlist!B:H,7,FALSE)</f>
        <v>Mitsubishi Colt</v>
      </c>
      <c r="G48" s="129" t="str">
        <f>VLOOKUP(B48,Startlist!B:H,6,FALSE)</f>
        <v>SAR-TECH MOTORSPORT</v>
      </c>
      <c r="H48" s="137" t="str">
        <f>VLOOKUP(B48,Results!B:M,12,FALSE)</f>
        <v> 1:00.20,3</v>
      </c>
    </row>
    <row r="49" spans="1:8" ht="15" customHeight="1">
      <c r="A49" s="135">
        <f t="shared" si="0"/>
        <v>42</v>
      </c>
      <c r="B49" s="100">
        <v>45</v>
      </c>
      <c r="C49" s="128" t="str">
        <f>VLOOKUP(B49,Startlist!B:F,2,FALSE)</f>
        <v>MV7</v>
      </c>
      <c r="D49" s="129" t="str">
        <f>CONCATENATE(VLOOKUP(B49,Startlist!B:H,3,FALSE)," / ",VLOOKUP(B49,Startlist!B:H,4,FALSE))</f>
        <v>Raiko Aru / Veiko Kullamäe</v>
      </c>
      <c r="E49" s="130" t="str">
        <f>VLOOKUP(B49,Startlist!B:F,5,FALSE)</f>
        <v>EST</v>
      </c>
      <c r="F49" s="129" t="str">
        <f>VLOOKUP(B49,Startlist!B:H,7,FALSE)</f>
        <v>BMW 325</v>
      </c>
      <c r="G49" s="129" t="str">
        <f>VLOOKUP(B49,Startlist!B:H,6,FALSE)</f>
        <v>ECOM MOTORSPORT</v>
      </c>
      <c r="H49" s="137" t="str">
        <f>VLOOKUP(B49,Results!B:M,12,FALSE)</f>
        <v> 1:00.28,6</v>
      </c>
    </row>
    <row r="50" spans="1:8" ht="15" customHeight="1">
      <c r="A50" s="135">
        <f t="shared" si="0"/>
        <v>43</v>
      </c>
      <c r="B50" s="100">
        <v>51</v>
      </c>
      <c r="C50" s="128" t="str">
        <f>VLOOKUP(B50,Startlist!B:F,2,FALSE)</f>
        <v>MV7</v>
      </c>
      <c r="D50" s="129" t="str">
        <f>CONCATENATE(VLOOKUP(B50,Startlist!B:H,3,FALSE)," / ",VLOOKUP(B50,Startlist!B:H,4,FALSE))</f>
        <v>Ott Mesikäpp / Alvar Kuutok</v>
      </c>
      <c r="E50" s="130" t="str">
        <f>VLOOKUP(B50,Startlist!B:F,5,FALSE)</f>
        <v>EST</v>
      </c>
      <c r="F50" s="129" t="str">
        <f>VLOOKUP(B50,Startlist!B:H,7,FALSE)</f>
        <v>BMW M3</v>
      </c>
      <c r="G50" s="129" t="str">
        <f>VLOOKUP(B50,Startlist!B:H,6,FALSE)</f>
        <v>ECOM MOTORSPORT</v>
      </c>
      <c r="H50" s="137" t="str">
        <f>VLOOKUP(B50,Results!B:M,12,FALSE)</f>
        <v> 1:01.05,0</v>
      </c>
    </row>
    <row r="51" spans="1:8" ht="15" customHeight="1">
      <c r="A51" s="135">
        <f t="shared" si="0"/>
        <v>44</v>
      </c>
      <c r="B51" s="100">
        <v>61</v>
      </c>
      <c r="C51" s="128" t="str">
        <f>VLOOKUP(B51,Startlist!B:F,2,FALSE)</f>
        <v>MV5</v>
      </c>
      <c r="D51" s="129" t="str">
        <f>CONCATENATE(VLOOKUP(B51,Startlist!B:H,3,FALSE)," / ",VLOOKUP(B51,Startlist!B:H,4,FALSE))</f>
        <v>Tauri Pihlas / Ott Kiil</v>
      </c>
      <c r="E51" s="130" t="str">
        <f>VLOOKUP(B51,Startlist!B:F,5,FALSE)</f>
        <v>EST</v>
      </c>
      <c r="F51" s="129" t="str">
        <f>VLOOKUP(B51,Startlist!B:H,7,FALSE)</f>
        <v>Toyota Starlet</v>
      </c>
      <c r="G51" s="129" t="str">
        <f>VLOOKUP(B51,Startlist!B:H,6,FALSE)</f>
        <v>SAR-TECH MOTORSPORT</v>
      </c>
      <c r="H51" s="137" t="str">
        <f>VLOOKUP(B51,Results!B:M,12,FALSE)</f>
        <v> 1:01.10,7</v>
      </c>
    </row>
    <row r="52" spans="1:8" ht="15" customHeight="1">
      <c r="A52" s="135">
        <f t="shared" si="0"/>
        <v>45</v>
      </c>
      <c r="B52" s="100">
        <v>46</v>
      </c>
      <c r="C52" s="128" t="str">
        <f>VLOOKUP(B52,Startlist!B:F,2,FALSE)</f>
        <v>MV7</v>
      </c>
      <c r="D52" s="129" t="str">
        <f>CONCATENATE(VLOOKUP(B52,Startlist!B:H,3,FALSE)," / ",VLOOKUP(B52,Startlist!B:H,4,FALSE))</f>
        <v>Saulius Venclovas / Aisvydas Paliukenas</v>
      </c>
      <c r="E52" s="130" t="str">
        <f>VLOOKUP(B52,Startlist!B:F,5,FALSE)</f>
        <v>LIT</v>
      </c>
      <c r="F52" s="129" t="str">
        <f>VLOOKUP(B52,Startlist!B:H,7,FALSE)</f>
        <v>BMW M3</v>
      </c>
      <c r="G52" s="129" t="str">
        <f>VLOOKUP(B52,Startlist!B:H,6,FALSE)</f>
        <v>SAMSONASRACING.COM</v>
      </c>
      <c r="H52" s="137" t="str">
        <f>VLOOKUP(B52,Results!B:M,12,FALSE)</f>
        <v> 1:01.19,0</v>
      </c>
    </row>
    <row r="53" spans="1:8" ht="15" customHeight="1">
      <c r="A53" s="135">
        <f t="shared" si="0"/>
        <v>46</v>
      </c>
      <c r="B53" s="100">
        <v>29</v>
      </c>
      <c r="C53" s="128" t="str">
        <f>VLOOKUP(B53,Startlist!B:F,2,FALSE)</f>
        <v>MV4</v>
      </c>
      <c r="D53" s="129" t="str">
        <f>CONCATENATE(VLOOKUP(B53,Startlist!B:H,3,FALSE)," / ",VLOOKUP(B53,Startlist!B:H,4,FALSE))</f>
        <v>Nikolay Gryazin / Yaroslav Fedorov</v>
      </c>
      <c r="E53" s="130" t="str">
        <f>VLOOKUP(B53,Startlist!B:F,5,FALSE)</f>
        <v>LAT / RUS</v>
      </c>
      <c r="F53" s="129" t="str">
        <f>VLOOKUP(B53,Startlist!B:H,7,FALSE)</f>
        <v>Peugeot 208</v>
      </c>
      <c r="G53" s="129" t="str">
        <f>VLOOKUP(B53,Startlist!B:H,6,FALSE)</f>
        <v>SPORTS RACING TECHNOLOGIES</v>
      </c>
      <c r="H53" s="137" t="str">
        <f>VLOOKUP(B53,Results!B:M,12,FALSE)</f>
        <v> 1:01.38,1</v>
      </c>
    </row>
    <row r="54" spans="1:8" ht="15" customHeight="1">
      <c r="A54" s="135">
        <f t="shared" si="0"/>
        <v>47</v>
      </c>
      <c r="B54" s="100">
        <v>63</v>
      </c>
      <c r="C54" s="128" t="str">
        <f>VLOOKUP(B54,Startlist!B:F,2,FALSE)</f>
        <v>MV7</v>
      </c>
      <c r="D54" s="129" t="str">
        <f>CONCATENATE(VLOOKUP(B54,Startlist!B:H,3,FALSE)," / ",VLOOKUP(B54,Startlist!B:H,4,FALSE))</f>
        <v>Pavlo Kopylets / Yevheniy Borshchenko</v>
      </c>
      <c r="E54" s="130" t="str">
        <f>VLOOKUP(B54,Startlist!B:F,5,FALSE)</f>
        <v>UKR</v>
      </c>
      <c r="F54" s="129" t="str">
        <f>VLOOKUP(B54,Startlist!B:H,7,FALSE)</f>
        <v>Seat Leon</v>
      </c>
      <c r="G54" s="129" t="str">
        <f>VLOOKUP(B54,Startlist!B:H,6,FALSE)</f>
        <v>IVAN OSTAPCHENKO</v>
      </c>
      <c r="H54" s="137" t="str">
        <f>VLOOKUP(B54,Results!B:M,12,FALSE)</f>
        <v> 1:02.03,9</v>
      </c>
    </row>
    <row r="55" spans="1:8" ht="15" customHeight="1">
      <c r="A55" s="135">
        <f t="shared" si="0"/>
        <v>48</v>
      </c>
      <c r="B55" s="100">
        <v>66</v>
      </c>
      <c r="C55" s="128" t="str">
        <f>VLOOKUP(B55,Startlist!B:F,2,FALSE)</f>
        <v>MV6</v>
      </c>
      <c r="D55" s="129" t="str">
        <f>CONCATENATE(VLOOKUP(B55,Startlist!B:H,3,FALSE)," / ",VLOOKUP(B55,Startlist!B:H,4,FALSE))</f>
        <v>Mihkel Varul / Marko Kaasik</v>
      </c>
      <c r="E55" s="130" t="str">
        <f>VLOOKUP(B55,Startlist!B:F,5,FALSE)</f>
        <v>EST</v>
      </c>
      <c r="F55" s="129" t="str">
        <f>VLOOKUP(B55,Startlist!B:H,7,FALSE)</f>
        <v>VW GOLF II</v>
      </c>
      <c r="G55" s="129" t="str">
        <f>VLOOKUP(B55,Startlist!B:H,6,FALSE)</f>
        <v>YELLOW RACING</v>
      </c>
      <c r="H55" s="137" t="str">
        <f>VLOOKUP(B55,Results!B:M,12,FALSE)</f>
        <v> 1:02.15,2</v>
      </c>
    </row>
    <row r="56" spans="1:8" ht="15" customHeight="1">
      <c r="A56" s="135">
        <f t="shared" si="0"/>
        <v>49</v>
      </c>
      <c r="B56" s="100">
        <v>55</v>
      </c>
      <c r="C56" s="128" t="str">
        <f>VLOOKUP(B56,Startlist!B:F,2,FALSE)</f>
        <v>MV6</v>
      </c>
      <c r="D56" s="129" t="str">
        <f>CONCATENATE(VLOOKUP(B56,Startlist!B:H,3,FALSE)," / ",VLOOKUP(B56,Startlist!B:H,4,FALSE))</f>
        <v>Marko Ringenberg / Allar Heina</v>
      </c>
      <c r="E56" s="130" t="str">
        <f>VLOOKUP(B56,Startlist!B:F,5,FALSE)</f>
        <v>EST</v>
      </c>
      <c r="F56" s="129" t="str">
        <f>VLOOKUP(B56,Startlist!B:H,7,FALSE)</f>
        <v>Opel Ascona</v>
      </c>
      <c r="G56" s="129" t="str">
        <f>VLOOKUP(B56,Startlist!B:H,6,FALSE)</f>
        <v>ECOM MOTORSPORT</v>
      </c>
      <c r="H56" s="137" t="str">
        <f>VLOOKUP(B56,Results!B:M,12,FALSE)</f>
        <v> 1:03.24,9</v>
      </c>
    </row>
    <row r="57" spans="1:8" ht="15" customHeight="1">
      <c r="A57" s="135">
        <f t="shared" si="0"/>
        <v>50</v>
      </c>
      <c r="B57" s="100">
        <v>65</v>
      </c>
      <c r="C57" s="128" t="str">
        <f>VLOOKUP(B57,Startlist!B:F,2,FALSE)</f>
        <v>MV5</v>
      </c>
      <c r="D57" s="129" t="str">
        <f>CONCATENATE(VLOOKUP(B57,Startlist!B:H,3,FALSE)," / ",VLOOKUP(B57,Startlist!B:H,4,FALSE))</f>
        <v>Alari Sillaste / Arvo Liimann</v>
      </c>
      <c r="E57" s="130" t="str">
        <f>VLOOKUP(B57,Startlist!B:F,5,FALSE)</f>
        <v>EST</v>
      </c>
      <c r="F57" s="129" t="str">
        <f>VLOOKUP(B57,Startlist!B:H,7,FALSE)</f>
        <v>AZLK 2140</v>
      </c>
      <c r="G57" s="129" t="str">
        <f>VLOOKUP(B57,Startlist!B:H,6,FALSE)</f>
        <v>GAZ RALLIKLUBI</v>
      </c>
      <c r="H57" s="137" t="str">
        <f>VLOOKUP(B57,Results!B:M,12,FALSE)</f>
        <v> 1:21.02,2</v>
      </c>
    </row>
    <row r="58" spans="1:8" ht="15" customHeight="1">
      <c r="A58" s="135">
        <f t="shared" si="0"/>
        <v>51</v>
      </c>
      <c r="B58" s="100">
        <v>20</v>
      </c>
      <c r="C58" s="128" t="str">
        <f>VLOOKUP(B58,Startlist!B:F,2,FALSE)</f>
        <v>MV8</v>
      </c>
      <c r="D58" s="129" t="str">
        <f>CONCATENATE(VLOOKUP(B58,Startlist!B:H,3,FALSE)," / ",VLOOKUP(B58,Startlist!B:H,4,FALSE))</f>
        <v>Rünno Ubinhain / Riho Tenveld</v>
      </c>
      <c r="E58" s="130" t="str">
        <f>VLOOKUP(B58,Startlist!B:F,5,FALSE)</f>
        <v>EST</v>
      </c>
      <c r="F58" s="129" t="str">
        <f>VLOOKUP(B58,Startlist!B:H,7,FALSE)</f>
        <v>Subaru Impreza STI</v>
      </c>
      <c r="G58" s="129" t="str">
        <f>VLOOKUP(B58,Startlist!B:H,6,FALSE)</f>
        <v>CUEKS RACING</v>
      </c>
      <c r="H58" s="137" t="str">
        <f>VLOOKUP(B58,Results!B:M,12,FALSE)</f>
        <v> 1:25.23,2</v>
      </c>
    </row>
    <row r="59" spans="1:8" ht="15" customHeight="1">
      <c r="A59" s="135">
        <f t="shared" si="0"/>
        <v>52</v>
      </c>
      <c r="B59" s="100">
        <v>10</v>
      </c>
      <c r="C59" s="128" t="str">
        <f>VLOOKUP(B59,Startlist!B:F,2,FALSE)</f>
        <v>MV2</v>
      </c>
      <c r="D59" s="129" t="str">
        <f>CONCATENATE(VLOOKUP(B59,Startlist!B:H,3,FALSE)," / ",VLOOKUP(B59,Startlist!B:H,4,FALSE))</f>
        <v>Radoslaw Raczkowski / Szymon Gospodarczyk</v>
      </c>
      <c r="E59" s="130" t="str">
        <f>VLOOKUP(B59,Startlist!B:F,5,FALSE)</f>
        <v>POL</v>
      </c>
      <c r="F59" s="129" t="str">
        <f>VLOOKUP(B59,Startlist!B:H,7,FALSE)</f>
        <v>Subaru Impreza</v>
      </c>
      <c r="G59" s="129" t="str">
        <f>VLOOKUP(B59,Startlist!B:H,6,FALSE)</f>
        <v>RADOSLAW RACZKOWSKI</v>
      </c>
      <c r="H59" s="137" t="str">
        <f>VLOOKUP(B59,Results!B:M,12,FALSE)</f>
        <v> 1:35.41,5</v>
      </c>
    </row>
    <row r="60" spans="1:8" ht="15" customHeight="1">
      <c r="A60" s="135">
        <f t="shared" si="0"/>
        <v>53</v>
      </c>
      <c r="B60" s="100">
        <v>67</v>
      </c>
      <c r="C60" s="128" t="str">
        <f>VLOOKUP(B60,Startlist!B:F,2,FALSE)</f>
        <v>MV9</v>
      </c>
      <c r="D60" s="129" t="str">
        <f>CONCATENATE(VLOOKUP(B60,Startlist!B:H,3,FALSE)," / ",VLOOKUP(B60,Startlist!B:H,4,FALSE))</f>
        <v>Toomas Repp / Oliver Ojaveer</v>
      </c>
      <c r="E60" s="130" t="str">
        <f>VLOOKUP(B60,Startlist!B:F,5,FALSE)</f>
        <v>EST</v>
      </c>
      <c r="F60" s="129" t="str">
        <f>VLOOKUP(B60,Startlist!B:H,7,FALSE)</f>
        <v>GAZ 53</v>
      </c>
      <c r="G60" s="129" t="str">
        <f>VLOOKUP(B60,Startlist!B:H,6,FALSE)</f>
        <v>LIGUR RACING</v>
      </c>
      <c r="H60" s="137" t="str">
        <f>VLOOKUP(B60,Results!B:M,12,FALSE)</f>
        <v> 1:42.53,7</v>
      </c>
    </row>
    <row r="61" spans="1:8" ht="15" customHeight="1">
      <c r="A61" s="135">
        <f t="shared" si="0"/>
        <v>54</v>
      </c>
      <c r="B61" s="100">
        <v>69</v>
      </c>
      <c r="C61" s="128" t="str">
        <f>VLOOKUP(B61,Startlist!B:F,2,FALSE)</f>
        <v>MV9</v>
      </c>
      <c r="D61" s="129" t="str">
        <f>CONCATENATE(VLOOKUP(B61,Startlist!B:H,3,FALSE)," / ",VLOOKUP(B61,Startlist!B:H,4,FALSE))</f>
        <v>Kaido Vilu / Andrus Markson</v>
      </c>
      <c r="E61" s="130" t="str">
        <f>VLOOKUP(B61,Startlist!B:F,5,FALSE)</f>
        <v>EST</v>
      </c>
      <c r="F61" s="129" t="str">
        <f>VLOOKUP(B61,Startlist!B:H,7,FALSE)</f>
        <v>GAZ 51A</v>
      </c>
      <c r="G61" s="129" t="str">
        <f>VLOOKUP(B61,Startlist!B:H,6,FALSE)</f>
        <v>GAZ RALLIKLUBI</v>
      </c>
      <c r="H61" s="137" t="str">
        <f>VLOOKUP(B61,Results!B:M,12,FALSE)</f>
        <v> 1:43.33,9</v>
      </c>
    </row>
    <row r="62" spans="1:8" ht="15" customHeight="1">
      <c r="A62" s="135"/>
      <c r="B62" s="100">
        <v>6</v>
      </c>
      <c r="C62" s="128" t="str">
        <f>VLOOKUP(B62,Startlist!B:F,2,FALSE)</f>
        <v>MV2</v>
      </c>
      <c r="D62" s="129" t="str">
        <f>CONCATENATE(VLOOKUP(B62,Startlist!B:H,3,FALSE)," / ",VLOOKUP(B62,Startlist!B:H,4,FALSE))</f>
        <v>Janis Vorobjovs / Andris Malnieks</v>
      </c>
      <c r="E62" s="130" t="str">
        <f>VLOOKUP(B62,Startlist!B:F,5,FALSE)</f>
        <v>LAT</v>
      </c>
      <c r="F62" s="129" t="str">
        <f>VLOOKUP(B62,Startlist!B:H,7,FALSE)</f>
        <v>Mitsubishi Lancer Evo 10</v>
      </c>
      <c r="G62" s="129" t="str">
        <f>VLOOKUP(B62,Startlist!B:H,6,FALSE)</f>
        <v>VOROBJOVS RACING</v>
      </c>
      <c r="H62" s="233" t="s">
        <v>1188</v>
      </c>
    </row>
    <row r="63" spans="1:8" ht="15" customHeight="1">
      <c r="A63" s="135"/>
      <c r="B63" s="100">
        <v>7</v>
      </c>
      <c r="C63" s="128" t="str">
        <f>VLOOKUP(B63,Startlist!B:F,2,FALSE)</f>
        <v>MV1</v>
      </c>
      <c r="D63" s="129" t="str">
        <f>CONCATENATE(VLOOKUP(B63,Startlist!B:H,3,FALSE)," / ",VLOOKUP(B63,Startlist!B:H,4,FALSE))</f>
        <v>Maciej Rzeznik / Przemyslaw Mazur</v>
      </c>
      <c r="E63" s="130" t="str">
        <f>VLOOKUP(B63,Startlist!B:F,5,FALSE)</f>
        <v>POL</v>
      </c>
      <c r="F63" s="129" t="str">
        <f>VLOOKUP(B63,Startlist!B:H,7,FALSE)</f>
        <v>Mitsubishi Lancer Evo 10</v>
      </c>
      <c r="G63" s="129" t="str">
        <f>VLOOKUP(B63,Startlist!B:H,6,FALSE)</f>
        <v>MACIEJ RZEZNIK</v>
      </c>
      <c r="H63" s="233" t="s">
        <v>1188</v>
      </c>
    </row>
    <row r="64" spans="1:8" ht="15" customHeight="1">
      <c r="A64" s="135"/>
      <c r="B64" s="100">
        <v>12</v>
      </c>
      <c r="C64" s="128" t="str">
        <f>VLOOKUP(B64,Startlist!B:F,2,FALSE)</f>
        <v>MV8</v>
      </c>
      <c r="D64" s="129" t="str">
        <f>CONCATENATE(VLOOKUP(B64,Startlist!B:H,3,FALSE)," / ",VLOOKUP(B64,Startlist!B:H,4,FALSE))</f>
        <v>Allan Ilves / Kristo Tamm</v>
      </c>
      <c r="E64" s="130" t="str">
        <f>VLOOKUP(B64,Startlist!B:F,5,FALSE)</f>
        <v>EST</v>
      </c>
      <c r="F64" s="129" t="str">
        <f>VLOOKUP(B64,Startlist!B:H,7,FALSE)</f>
        <v>Mitsubishi Lancer Evo 8</v>
      </c>
      <c r="G64" s="129" t="str">
        <f>VLOOKUP(B64,Startlist!B:H,6,FALSE)</f>
        <v>KAUR MOTORSPORT</v>
      </c>
      <c r="H64" s="233" t="s">
        <v>1188</v>
      </c>
    </row>
    <row r="65" spans="1:8" ht="15" customHeight="1">
      <c r="A65" s="135"/>
      <c r="B65" s="100">
        <v>15</v>
      </c>
      <c r="C65" s="128" t="str">
        <f>VLOOKUP(B65,Startlist!B:F,2,FALSE)</f>
        <v>MV8</v>
      </c>
      <c r="D65" s="129" t="str">
        <f>CONCATENATE(VLOOKUP(B65,Startlist!B:H,3,FALSE)," / ",VLOOKUP(B65,Startlist!B:H,4,FALSE))</f>
        <v>Guntis Lielkajis / Vilnis Mikelsons</v>
      </c>
      <c r="E65" s="130" t="str">
        <f>VLOOKUP(B65,Startlist!B:F,5,FALSE)</f>
        <v>LAT</v>
      </c>
      <c r="F65" s="129" t="str">
        <f>VLOOKUP(B65,Startlist!B:H,7,FALSE)</f>
        <v>Mitsubishi Lancer Evo</v>
      </c>
      <c r="G65" s="129" t="str">
        <f>VLOOKUP(B65,Startlist!B:H,6,FALSE)</f>
        <v>GUNTIS LIELKAJIS</v>
      </c>
      <c r="H65" s="233" t="s">
        <v>1188</v>
      </c>
    </row>
    <row r="66" spans="1:8" ht="15" customHeight="1">
      <c r="A66" s="135"/>
      <c r="B66" s="100">
        <v>18</v>
      </c>
      <c r="C66" s="128" t="str">
        <f>VLOOKUP(B66,Startlist!B:F,2,FALSE)</f>
        <v>MV4</v>
      </c>
      <c r="D66" s="129" t="str">
        <f>CONCATENATE(VLOOKUP(B66,Startlist!B:H,3,FALSE)," / ",VLOOKUP(B66,Startlist!B:H,4,FALSE))</f>
        <v>Vasily Gryazin / Dmitrii Lebedik</v>
      </c>
      <c r="E66" s="130" t="str">
        <f>VLOOKUP(B66,Startlist!B:F,5,FALSE)</f>
        <v>LAT</v>
      </c>
      <c r="F66" s="129" t="str">
        <f>VLOOKUP(B66,Startlist!B:H,7,FALSE)</f>
        <v>Peugeot 208</v>
      </c>
      <c r="G66" s="129" t="str">
        <f>VLOOKUP(B66,Startlist!B:H,6,FALSE)</f>
        <v>SPORTS RACING TECHNOLOGIES</v>
      </c>
      <c r="H66" s="233" t="s">
        <v>1188</v>
      </c>
    </row>
    <row r="67" spans="1:8" ht="15" customHeight="1">
      <c r="A67" s="135"/>
      <c r="B67" s="100">
        <v>24</v>
      </c>
      <c r="C67" s="128" t="str">
        <f>VLOOKUP(B67,Startlist!B:F,2,FALSE)</f>
        <v>MV4</v>
      </c>
      <c r="D67" s="129" t="str">
        <f>CONCATENATE(VLOOKUP(B67,Startlist!B:H,3,FALSE)," / ",VLOOKUP(B67,Startlist!B:H,4,FALSE))</f>
        <v>Roland Poom / Marti Halling</v>
      </c>
      <c r="E67" s="130" t="str">
        <f>VLOOKUP(B67,Startlist!B:F,5,FALSE)</f>
        <v>EST</v>
      </c>
      <c r="F67" s="129" t="str">
        <f>VLOOKUP(B67,Startlist!B:H,7,FALSE)</f>
        <v>Ford Fiesta R2</v>
      </c>
      <c r="G67" s="129" t="str">
        <f>VLOOKUP(B67,Startlist!B:H,6,FALSE)</f>
        <v>KAUR MOTORSPORT</v>
      </c>
      <c r="H67" s="233" t="s">
        <v>1188</v>
      </c>
    </row>
    <row r="68" spans="1:8" ht="15" customHeight="1">
      <c r="A68" s="135"/>
      <c r="B68" s="100">
        <v>27</v>
      </c>
      <c r="C68" s="128" t="str">
        <f>VLOOKUP(B68,Startlist!B:F,2,FALSE)</f>
        <v>MV4</v>
      </c>
      <c r="D68" s="129" t="str">
        <f>CONCATENATE(VLOOKUP(B68,Startlist!B:H,3,FALSE)," / ",VLOOKUP(B68,Startlist!B:H,4,FALSE))</f>
        <v>Kristo Subi / Raido Subi</v>
      </c>
      <c r="E68" s="130" t="str">
        <f>VLOOKUP(B68,Startlist!B:F,5,FALSE)</f>
        <v>EST</v>
      </c>
      <c r="F68" s="129" t="str">
        <f>VLOOKUP(B68,Startlist!B:H,7,FALSE)</f>
        <v>Honda Civic Type-R</v>
      </c>
      <c r="G68" s="129" t="str">
        <f>VLOOKUP(B68,Startlist!B:H,6,FALSE)</f>
        <v>ECOM MOTORSPORT</v>
      </c>
      <c r="H68" s="233" t="s">
        <v>1188</v>
      </c>
    </row>
    <row r="69" spans="1:8" ht="15" customHeight="1">
      <c r="A69" s="135"/>
      <c r="B69" s="100">
        <v>33</v>
      </c>
      <c r="C69" s="128" t="str">
        <f>VLOOKUP(B69,Startlist!B:F,2,FALSE)</f>
        <v>MV4</v>
      </c>
      <c r="D69" s="129" t="str">
        <f>CONCATENATE(VLOOKUP(B69,Startlist!B:H,3,FALSE)," / ",VLOOKUP(B69,Startlist!B:H,4,FALSE))</f>
        <v>Dmitry Gorschakov / Konstantin Ogarko</v>
      </c>
      <c r="E69" s="130" t="str">
        <f>VLOOKUP(B69,Startlist!B:F,5,FALSE)</f>
        <v>RUS</v>
      </c>
      <c r="F69" s="129" t="str">
        <f>VLOOKUP(B69,Startlist!B:H,7,FALSE)</f>
        <v>Renault Clio</v>
      </c>
      <c r="G69" s="129" t="str">
        <f>VLOOKUP(B69,Startlist!B:H,6,FALSE)</f>
        <v>ALM MOTORSPORT</v>
      </c>
      <c r="H69" s="233" t="s">
        <v>1188</v>
      </c>
    </row>
    <row r="70" spans="1:8" ht="15" customHeight="1">
      <c r="A70" s="135"/>
      <c r="B70" s="100">
        <v>37</v>
      </c>
      <c r="C70" s="128" t="str">
        <f>VLOOKUP(B70,Startlist!B:F,2,FALSE)</f>
        <v>MV8</v>
      </c>
      <c r="D70" s="129" t="str">
        <f>CONCATENATE(VLOOKUP(B70,Startlist!B:H,3,FALSE)," / ",VLOOKUP(B70,Startlist!B:H,4,FALSE))</f>
        <v>Kaido Raiend / Hanno Hussar</v>
      </c>
      <c r="E70" s="130" t="str">
        <f>VLOOKUP(B70,Startlist!B:F,5,FALSE)</f>
        <v>EST</v>
      </c>
      <c r="F70" s="129" t="str">
        <f>VLOOKUP(B70,Startlist!B:H,7,FALSE)</f>
        <v>Mitsubishi Lancer Evo 6</v>
      </c>
      <c r="G70" s="129" t="str">
        <f>VLOOKUP(B70,Startlist!B:H,6,FALSE)</f>
        <v>OK TSK</v>
      </c>
      <c r="H70" s="233" t="s">
        <v>1188</v>
      </c>
    </row>
    <row r="71" spans="1:8" ht="15" customHeight="1">
      <c r="A71" s="135"/>
      <c r="B71" s="100">
        <v>39</v>
      </c>
      <c r="C71" s="128" t="str">
        <f>VLOOKUP(B71,Startlist!B:F,2,FALSE)</f>
        <v>MV6</v>
      </c>
      <c r="D71" s="129" t="str">
        <f>CONCATENATE(VLOOKUP(B71,Startlist!B:H,3,FALSE)," / ",VLOOKUP(B71,Startlist!B:H,4,FALSE))</f>
        <v>Janis Krickis / Rolands Laizans</v>
      </c>
      <c r="E71" s="130" t="str">
        <f>VLOOKUP(B71,Startlist!B:F,5,FALSE)</f>
        <v>LAT</v>
      </c>
      <c r="F71" s="129" t="str">
        <f>VLOOKUP(B71,Startlist!B:H,7,FALSE)</f>
        <v>VW Golf II</v>
      </c>
      <c r="G71" s="129" t="str">
        <f>VLOOKUP(B71,Startlist!B:H,6,FALSE)</f>
        <v>ABAUTOSPORTS</v>
      </c>
      <c r="H71" s="233" t="s">
        <v>1188</v>
      </c>
    </row>
    <row r="72" spans="1:8" ht="15" customHeight="1">
      <c r="A72" s="135"/>
      <c r="B72" s="100">
        <v>40</v>
      </c>
      <c r="C72" s="128" t="str">
        <f>VLOOKUP(B72,Startlist!B:F,2,FALSE)</f>
        <v>MV8</v>
      </c>
      <c r="D72" s="129" t="str">
        <f>CONCATENATE(VLOOKUP(B72,Startlist!B:H,3,FALSE)," / ",VLOOKUP(B72,Startlist!B:H,4,FALSE))</f>
        <v>Vadim Kuznetsov / Roman Kapustin</v>
      </c>
      <c r="E72" s="130" t="str">
        <f>VLOOKUP(B72,Startlist!B:F,5,FALSE)</f>
        <v>RUS</v>
      </c>
      <c r="F72" s="129" t="str">
        <f>VLOOKUP(B72,Startlist!B:H,7,FALSE)</f>
        <v>Subaru Impreza</v>
      </c>
      <c r="G72" s="129" t="str">
        <f>VLOOKUP(B72,Startlist!B:H,6,FALSE)</f>
        <v>TIKKRI MOTORSPORT</v>
      </c>
      <c r="H72" s="233" t="s">
        <v>1188</v>
      </c>
    </row>
    <row r="73" spans="1:8" ht="15" customHeight="1">
      <c r="A73" s="135"/>
      <c r="B73" s="100">
        <v>43</v>
      </c>
      <c r="C73" s="128" t="str">
        <f>VLOOKUP(B73,Startlist!B:F,2,FALSE)</f>
        <v>MV6</v>
      </c>
      <c r="D73" s="129" t="str">
        <f>CONCATENATE(VLOOKUP(B73,Startlist!B:H,3,FALSE)," / ",VLOOKUP(B73,Startlist!B:H,4,FALSE))</f>
        <v>Tauri Vask / Tanel Vask</v>
      </c>
      <c r="E73" s="130" t="str">
        <f>VLOOKUP(B73,Startlist!B:F,5,FALSE)</f>
        <v>EST</v>
      </c>
      <c r="F73" s="129" t="str">
        <f>VLOOKUP(B73,Startlist!B:H,7,FALSE)</f>
        <v>VW Golf II</v>
      </c>
      <c r="G73" s="129" t="str">
        <f>VLOOKUP(B73,Startlist!B:H,6,FALSE)</f>
        <v>MS RACING</v>
      </c>
      <c r="H73" s="233" t="s">
        <v>1188</v>
      </c>
    </row>
    <row r="74" spans="1:8" ht="15" customHeight="1">
      <c r="A74" s="135"/>
      <c r="B74" s="100">
        <v>48</v>
      </c>
      <c r="C74" s="128" t="str">
        <f>VLOOKUP(B74,Startlist!B:F,2,FALSE)</f>
        <v>MV6</v>
      </c>
      <c r="D74" s="129" t="str">
        <f>CONCATENATE(VLOOKUP(B74,Startlist!B:H,3,FALSE)," / ",VLOOKUP(B74,Startlist!B:H,4,FALSE))</f>
        <v>Kaspar Kasari / Hannes Kuusmaa</v>
      </c>
      <c r="E74" s="130" t="str">
        <f>VLOOKUP(B74,Startlist!B:F,5,FALSE)</f>
        <v>EST</v>
      </c>
      <c r="F74" s="129" t="str">
        <f>VLOOKUP(B74,Startlist!B:H,7,FALSE)</f>
        <v>Honda Civic Type-R</v>
      </c>
      <c r="G74" s="129" t="str">
        <f>VLOOKUP(B74,Startlist!B:H,6,FALSE)</f>
        <v>ECOM MOTORSPORT</v>
      </c>
      <c r="H74" s="233" t="s">
        <v>1188</v>
      </c>
    </row>
    <row r="75" spans="1:8" ht="15" customHeight="1">
      <c r="A75" s="135"/>
      <c r="B75" s="100">
        <v>54</v>
      </c>
      <c r="C75" s="128" t="str">
        <f>VLOOKUP(B75,Startlist!B:F,2,FALSE)</f>
        <v>MV7</v>
      </c>
      <c r="D75" s="129" t="str">
        <f>CONCATENATE(VLOOKUP(B75,Startlist!B:H,3,FALSE)," / ",VLOOKUP(B75,Startlist!B:H,4,FALSE))</f>
        <v>Kristian Pints / Cristen Laos</v>
      </c>
      <c r="E75" s="130" t="str">
        <f>VLOOKUP(B75,Startlist!B:F,5,FALSE)</f>
        <v>EST</v>
      </c>
      <c r="F75" s="129" t="str">
        <f>VLOOKUP(B75,Startlist!B:H,7,FALSE)</f>
        <v>BMW 325</v>
      </c>
      <c r="G75" s="129" t="str">
        <f>VLOOKUP(B75,Startlist!B:H,6,FALSE)</f>
        <v>KAUR MOTORSPORT</v>
      </c>
      <c r="H75" s="233" t="s">
        <v>1188</v>
      </c>
    </row>
    <row r="76" spans="1:8" ht="15" customHeight="1">
      <c r="A76" s="135"/>
      <c r="B76" s="100">
        <v>58</v>
      </c>
      <c r="C76" s="128" t="str">
        <f>VLOOKUP(B76,Startlist!B:F,2,FALSE)</f>
        <v>MV5</v>
      </c>
      <c r="D76" s="129" t="str">
        <f>CONCATENATE(VLOOKUP(B76,Startlist!B:H,3,FALSE)," / ",VLOOKUP(B76,Startlist!B:H,4,FALSE))</f>
        <v>Maila Vaher / Inger Tuur</v>
      </c>
      <c r="E76" s="130" t="str">
        <f>VLOOKUP(B76,Startlist!B:F,5,FALSE)</f>
        <v>EST</v>
      </c>
      <c r="F76" s="129" t="str">
        <f>VLOOKUP(B76,Startlist!B:H,7,FALSE)</f>
        <v>Nissan Sunny</v>
      </c>
      <c r="G76" s="129" t="str">
        <f>VLOOKUP(B76,Startlist!B:H,6,FALSE)</f>
        <v>SAR-TECH MOTORSPORT</v>
      </c>
      <c r="H76" s="233" t="s">
        <v>1188</v>
      </c>
    </row>
    <row r="77" spans="1:8" ht="15" customHeight="1">
      <c r="A77" s="135"/>
      <c r="B77" s="100">
        <v>59</v>
      </c>
      <c r="C77" s="128" t="str">
        <f>VLOOKUP(B77,Startlist!B:F,2,FALSE)</f>
        <v>MV5</v>
      </c>
      <c r="D77" s="129" t="str">
        <f>CONCATENATE(VLOOKUP(B77,Startlist!B:H,3,FALSE)," / ",VLOOKUP(B77,Startlist!B:H,4,FALSE))</f>
        <v>Henri Franke / Silver Siivelt</v>
      </c>
      <c r="E77" s="130" t="str">
        <f>VLOOKUP(B77,Startlist!B:F,5,FALSE)</f>
        <v>EST</v>
      </c>
      <c r="F77" s="129" t="str">
        <f>VLOOKUP(B77,Startlist!B:H,7,FALSE)</f>
        <v>Suzuki Baleno</v>
      </c>
      <c r="G77" s="129" t="str">
        <f>VLOOKUP(B77,Startlist!B:H,6,FALSE)</f>
        <v>ECOM MOTORSPORT</v>
      </c>
      <c r="H77" s="233" t="s">
        <v>1188</v>
      </c>
    </row>
    <row r="78" spans="1:8" ht="15" customHeight="1">
      <c r="A78" s="135"/>
      <c r="B78" s="100">
        <v>60</v>
      </c>
      <c r="C78" s="128" t="str">
        <f>VLOOKUP(B78,Startlist!B:F,2,FALSE)</f>
        <v>MV6</v>
      </c>
      <c r="D78" s="129" t="str">
        <f>CONCATENATE(VLOOKUP(B78,Startlist!B:H,3,FALSE)," / ",VLOOKUP(B78,Startlist!B:H,4,FALSE))</f>
        <v>Lauri Luts / Urmo Luts</v>
      </c>
      <c r="E78" s="130" t="str">
        <f>VLOOKUP(B78,Startlist!B:F,5,FALSE)</f>
        <v>EST</v>
      </c>
      <c r="F78" s="129" t="str">
        <f>VLOOKUP(B78,Startlist!B:H,7,FALSE)</f>
        <v>VW Golf II</v>
      </c>
      <c r="G78" s="129" t="str">
        <f>VLOOKUP(B78,Startlist!B:H,6,FALSE)</f>
        <v>LIGUR RACING</v>
      </c>
      <c r="H78" s="233" t="s">
        <v>1188</v>
      </c>
    </row>
    <row r="79" spans="1:8" ht="15" customHeight="1">
      <c r="A79" s="135"/>
      <c r="B79" s="100">
        <v>64</v>
      </c>
      <c r="C79" s="128" t="str">
        <f>VLOOKUP(B79,Startlist!B:F,2,FALSE)</f>
        <v>MV5</v>
      </c>
      <c r="D79" s="129" t="str">
        <f>CONCATENATE(VLOOKUP(B79,Startlist!B:H,3,FALSE)," / ",VLOOKUP(B79,Startlist!B:H,4,FALSE))</f>
        <v>Janek Jelle / Andres Lichtfeldt</v>
      </c>
      <c r="E79" s="130" t="str">
        <f>VLOOKUP(B79,Startlist!B:F,5,FALSE)</f>
        <v>EST</v>
      </c>
      <c r="F79" s="129" t="str">
        <f>VLOOKUP(B79,Startlist!B:H,7,FALSE)</f>
        <v>VAZ 2105</v>
      </c>
      <c r="G79" s="129" t="str">
        <f>VLOOKUP(B79,Startlist!B:H,6,FALSE)</f>
        <v>EHMOFIX RALLY TEAM</v>
      </c>
      <c r="H79" s="233" t="s">
        <v>1188</v>
      </c>
    </row>
    <row r="80" spans="1:8" ht="15" customHeight="1">
      <c r="A80" s="135"/>
      <c r="B80" s="100">
        <v>68</v>
      </c>
      <c r="C80" s="128" t="str">
        <f>VLOOKUP(B80,Startlist!B:F,2,FALSE)</f>
        <v>MV9</v>
      </c>
      <c r="D80" s="129" t="str">
        <f>CONCATENATE(VLOOKUP(B80,Startlist!B:H,3,FALSE)," / ",VLOOKUP(B80,Startlist!B:H,4,FALSE))</f>
        <v>Veiko Liukanen / Toivo Liukanen</v>
      </c>
      <c r="E80" s="130" t="str">
        <f>VLOOKUP(B80,Startlist!B:F,5,FALSE)</f>
        <v>EST</v>
      </c>
      <c r="F80" s="129" t="str">
        <f>VLOOKUP(B80,Startlist!B:H,7,FALSE)</f>
        <v>GAZ 51</v>
      </c>
      <c r="G80" s="129" t="str">
        <f>VLOOKUP(B80,Startlist!B:H,6,FALSE)</f>
        <v>MÄRJAMAA RALLY TEAM</v>
      </c>
      <c r="H80" s="233" t="s">
        <v>1188</v>
      </c>
    </row>
    <row r="81" spans="1:8" ht="15" customHeight="1">
      <c r="A81" s="135"/>
      <c r="B81" s="100">
        <v>70</v>
      </c>
      <c r="C81" s="128" t="str">
        <f>VLOOKUP(B81,Startlist!B:F,2,FALSE)</f>
        <v>MV9</v>
      </c>
      <c r="D81" s="129" t="str">
        <f>CONCATENATE(VLOOKUP(B81,Startlist!B:H,3,FALSE)," / ",VLOOKUP(B81,Startlist!B:H,4,FALSE))</f>
        <v>Mikk Mäesaar / Illimar Hirsnik</v>
      </c>
      <c r="E81" s="130" t="str">
        <f>VLOOKUP(B81,Startlist!B:F,5,FALSE)</f>
        <v>EST</v>
      </c>
      <c r="F81" s="129" t="str">
        <f>VLOOKUP(B81,Startlist!B:H,7,FALSE)</f>
        <v>GAZ 53</v>
      </c>
      <c r="G81" s="129" t="str">
        <f>VLOOKUP(B81,Startlist!B:H,6,FALSE)</f>
        <v>PROREX RACING</v>
      </c>
      <c r="H81" s="233" t="s">
        <v>1188</v>
      </c>
    </row>
    <row r="82" spans="1:8" ht="15" customHeight="1">
      <c r="A82" s="135"/>
      <c r="B82" s="100">
        <v>71</v>
      </c>
      <c r="C82" s="128" t="str">
        <f>VLOOKUP(B82,Startlist!B:F,2,FALSE)</f>
        <v>MV9</v>
      </c>
      <c r="D82" s="129" t="str">
        <f>CONCATENATE(VLOOKUP(B82,Startlist!B:H,3,FALSE)," / ",VLOOKUP(B82,Startlist!B:H,4,FALSE))</f>
        <v>Birger Rasmussen / Lauri Lumiste</v>
      </c>
      <c r="E82" s="130" t="str">
        <f>VLOOKUP(B82,Startlist!B:F,5,FALSE)</f>
        <v>EST</v>
      </c>
      <c r="F82" s="129" t="str">
        <f>VLOOKUP(B82,Startlist!B:H,7,FALSE)</f>
        <v>GAZ 52</v>
      </c>
      <c r="G82" s="129" t="str">
        <f>VLOOKUP(B82,Startlist!B:H,6,FALSE)</f>
        <v>EHMOFIX RALLY TEAM</v>
      </c>
      <c r="H82" s="233" t="s">
        <v>1188</v>
      </c>
    </row>
    <row r="83" spans="1:8" ht="15" customHeight="1">
      <c r="A83" s="135"/>
      <c r="B83" s="100">
        <v>201</v>
      </c>
      <c r="C83" s="128" t="str">
        <f>VLOOKUP(B83,Startlist!B:F,2,FALSE)</f>
        <v>MV3</v>
      </c>
      <c r="D83" s="129" t="str">
        <f>CONCATENATE(VLOOKUP(B83,Startlist!B:H,3,FALSE)," / ",VLOOKUP(B83,Startlist!B:H,4,FALSE))</f>
        <v>Karl Tarrend / Mirko Kaunis</v>
      </c>
      <c r="E83" s="130" t="str">
        <f>VLOOKUP(B83,Startlist!B:F,5,FALSE)</f>
        <v>EST</v>
      </c>
      <c r="F83" s="129" t="str">
        <f>VLOOKUP(B83,Startlist!B:H,7,FALSE)</f>
        <v>Citroen C2R2</v>
      </c>
      <c r="G83" s="129" t="str">
        <f>VLOOKUP(B83,Startlist!B:H,6,FALSE)</f>
        <v>ASRT RALLY TEAM</v>
      </c>
      <c r="H83" s="233" t="s">
        <v>1188</v>
      </c>
    </row>
    <row r="84" spans="1:8" ht="15" customHeight="1">
      <c r="A84" s="135"/>
      <c r="B84" s="100">
        <v>207</v>
      </c>
      <c r="C84" s="128" t="str">
        <f>VLOOKUP(B84,Startlist!B:F,2,FALSE)</f>
        <v>MV3</v>
      </c>
      <c r="D84" s="129" t="str">
        <f>CONCATENATE(VLOOKUP(B84,Startlist!B:H,3,FALSE)," / ",VLOOKUP(B84,Startlist!B:H,4,FALSE))</f>
        <v>Oliver Ojaperv / Jarno Talve</v>
      </c>
      <c r="E84" s="130" t="str">
        <f>VLOOKUP(B84,Startlist!B:F,5,FALSE)</f>
        <v>EST</v>
      </c>
      <c r="F84" s="129" t="str">
        <f>VLOOKUP(B84,Startlist!B:H,7,FALSE)</f>
        <v>Ford Fiesta</v>
      </c>
      <c r="G84" s="129" t="str">
        <f>VLOOKUP(B84,Startlist!B:H,6,FALSE)</f>
        <v>OT RACING</v>
      </c>
      <c r="H84" s="233" t="s">
        <v>1188</v>
      </c>
    </row>
    <row r="85" spans="1:8" ht="12.75">
      <c r="A85" s="101"/>
      <c r="B85" s="101"/>
      <c r="C85" s="101"/>
      <c r="D85" s="101"/>
      <c r="E85" s="101"/>
      <c r="F85" s="101"/>
      <c r="G85" s="101"/>
      <c r="H85" s="110"/>
    </row>
    <row r="86" spans="1:8" ht="12.75">
      <c r="A86" s="101"/>
      <c r="B86" s="101"/>
      <c r="C86" s="101"/>
      <c r="D86" s="101"/>
      <c r="E86" s="101"/>
      <c r="F86" s="101"/>
      <c r="G86" s="101"/>
      <c r="H86" s="110"/>
    </row>
    <row r="87" spans="1:8" ht="12.75">
      <c r="A87" s="101"/>
      <c r="B87" s="101"/>
      <c r="C87" s="101"/>
      <c r="D87" s="101"/>
      <c r="E87" s="101"/>
      <c r="F87" s="101"/>
      <c r="G87" s="101"/>
      <c r="H87" s="110"/>
    </row>
    <row r="88" spans="1:8" ht="12.75">
      <c r="A88" s="101"/>
      <c r="B88" s="101"/>
      <c r="C88" s="101"/>
      <c r="D88" s="101"/>
      <c r="E88" s="101"/>
      <c r="F88" s="101"/>
      <c r="G88" s="101"/>
      <c r="H88" s="110"/>
    </row>
    <row r="89" spans="1:8" ht="12.75">
      <c r="A89" s="101"/>
      <c r="B89" s="101"/>
      <c r="C89" s="101"/>
      <c r="D89" s="101"/>
      <c r="E89" s="101"/>
      <c r="F89" s="101"/>
      <c r="G89" s="101"/>
      <c r="H89" s="110"/>
    </row>
    <row r="90" spans="1:8" ht="12.75">
      <c r="A90" s="101"/>
      <c r="B90" s="101"/>
      <c r="C90" s="101"/>
      <c r="D90" s="101"/>
      <c r="E90" s="101"/>
      <c r="F90" s="101"/>
      <c r="G90" s="101"/>
      <c r="H90" s="110"/>
    </row>
  </sheetData>
  <autoFilter ref="A7:H7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22"/>
  </sheetPr>
  <dimension ref="A1:H73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1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04" customWidth="1"/>
  </cols>
  <sheetData>
    <row r="1" spans="5:8" ht="15.75">
      <c r="E1" s="1" t="str">
        <f>Startlist!$F1</f>
        <v> </v>
      </c>
      <c r="H1" s="108"/>
    </row>
    <row r="2" spans="2:8" ht="15" customHeight="1">
      <c r="B2" s="2"/>
      <c r="C2" s="3"/>
      <c r="E2" s="1" t="str">
        <f>Startlist!$F2</f>
        <v>8th  VÕRUMAA  WINTER RALLY 2015</v>
      </c>
      <c r="H2" s="109"/>
    </row>
    <row r="3" spans="2:8" ht="15">
      <c r="B3" s="2"/>
      <c r="C3" s="3"/>
      <c r="E3" s="53" t="str">
        <f>Startlist!$F3</f>
        <v>February 20-21, 2015</v>
      </c>
      <c r="H3" s="109"/>
    </row>
    <row r="4" spans="2:8" ht="15">
      <c r="B4" s="2"/>
      <c r="C4" s="3"/>
      <c r="E4" s="53" t="str">
        <f>Startlist!$F4</f>
        <v>VÕRU</v>
      </c>
      <c r="H4" s="109"/>
    </row>
    <row r="5" spans="3:8" ht="15" customHeight="1">
      <c r="C5" s="3"/>
      <c r="H5" s="109"/>
    </row>
    <row r="6" spans="2:8" ht="15.75" customHeight="1">
      <c r="B6" s="94" t="s">
        <v>3</v>
      </c>
      <c r="C6" s="3"/>
      <c r="H6" s="93"/>
    </row>
    <row r="7" spans="2:8" ht="12.75">
      <c r="B7" s="138" t="s">
        <v>17</v>
      </c>
      <c r="C7" s="131" t="s">
        <v>1</v>
      </c>
      <c r="D7" s="132" t="s">
        <v>2</v>
      </c>
      <c r="E7" s="131"/>
      <c r="F7" s="133" t="s">
        <v>14</v>
      </c>
      <c r="G7" s="134" t="s">
        <v>13</v>
      </c>
      <c r="H7" s="139" t="s">
        <v>6</v>
      </c>
    </row>
    <row r="8" spans="1:8" ht="15" customHeight="1">
      <c r="A8" s="135">
        <v>1</v>
      </c>
      <c r="B8" s="100">
        <v>1</v>
      </c>
      <c r="C8" s="128" t="str">
        <f>VLOOKUP(B8,Startlist!B:F,2,FALSE)</f>
        <v>MV1</v>
      </c>
      <c r="D8" s="129" t="str">
        <f>CONCATENATE(VLOOKUP(B8,Startlist!B:H,3,FALSE)," / ",VLOOKUP(B8,Startlist!B:H,4,FALSE))</f>
        <v>Sander Pärn / James Morgan</v>
      </c>
      <c r="E8" s="130" t="str">
        <f>VLOOKUP(B8,Startlist!B:F,5,FALSE)</f>
        <v>EST / GB</v>
      </c>
      <c r="F8" s="129" t="str">
        <f>VLOOKUP(B8,Startlist!B:H,7,FALSE)</f>
        <v>Ford Fiesta RS</v>
      </c>
      <c r="G8" s="129" t="str">
        <f>VLOOKUP(B8,Startlist!B:H,6,FALSE)</f>
        <v>MM-MOTORSPORT</v>
      </c>
      <c r="H8" s="137" t="str">
        <f>VLOOKUP(B8,Results!B:M,12,FALSE)</f>
        <v>47.25,8</v>
      </c>
    </row>
    <row r="9" spans="1:8" ht="15" customHeight="1">
      <c r="A9" s="135">
        <f>A8+1</f>
        <v>2</v>
      </c>
      <c r="B9" s="100">
        <v>100</v>
      </c>
      <c r="C9" s="128" t="str">
        <f>VLOOKUP(B9,Startlist!B:F,2,FALSE)</f>
        <v>MV2</v>
      </c>
      <c r="D9" s="129" t="str">
        <f>CONCATENATE(VLOOKUP(B9,Startlist!B:H,3,FALSE)," / ",VLOOKUP(B9,Startlist!B:H,4,FALSE))</f>
        <v>Siim Plangi / Marek Sarapuu</v>
      </c>
      <c r="E9" s="130" t="str">
        <f>VLOOKUP(B9,Startlist!B:F,5,FALSE)</f>
        <v>EST</v>
      </c>
      <c r="F9" s="129" t="str">
        <f>VLOOKUP(B9,Startlist!B:H,7,FALSE)</f>
        <v>Mitsubishi Lancer Evo 10</v>
      </c>
      <c r="G9" s="129" t="str">
        <f>VLOOKUP(B9,Startlist!B:H,6,FALSE)</f>
        <v>ASRT RALLY TEAM</v>
      </c>
      <c r="H9" s="137" t="str">
        <f>VLOOKUP(B9,Results!B:M,12,FALSE)</f>
        <v>47.42,1</v>
      </c>
    </row>
    <row r="10" spans="1:8" ht="15" customHeight="1">
      <c r="A10" s="135">
        <f aca="true" t="shared" si="0" ref="A10:A52">A9+1</f>
        <v>3</v>
      </c>
      <c r="B10" s="100">
        <v>2</v>
      </c>
      <c r="C10" s="128" t="str">
        <f>VLOOKUP(B10,Startlist!B:F,2,FALSE)</f>
        <v>MV2</v>
      </c>
      <c r="D10" s="129" t="str">
        <f>CONCATENATE(VLOOKUP(B10,Startlist!B:H,3,FALSE)," / ",VLOOKUP(B10,Startlist!B:H,4,FALSE))</f>
        <v>Timmu Kōrge / Erki Pints</v>
      </c>
      <c r="E10" s="130" t="str">
        <f>VLOOKUP(B10,Startlist!B:F,5,FALSE)</f>
        <v>EST</v>
      </c>
      <c r="F10" s="129" t="str">
        <f>VLOOKUP(B10,Startlist!B:H,7,FALSE)</f>
        <v>Mitsubishi Lancer Evo 9</v>
      </c>
      <c r="G10" s="129" t="str">
        <f>VLOOKUP(B10,Startlist!B:H,6,FALSE)</f>
        <v>SAR-TECH MOTORSPORT</v>
      </c>
      <c r="H10" s="137" t="str">
        <f>VLOOKUP(B10,Results!B:M,12,FALSE)</f>
        <v>47.53,1</v>
      </c>
    </row>
    <row r="11" spans="1:8" ht="15" customHeight="1">
      <c r="A11" s="135">
        <f t="shared" si="0"/>
        <v>4</v>
      </c>
      <c r="B11" s="100">
        <v>5</v>
      </c>
      <c r="C11" s="128" t="str">
        <f>VLOOKUP(B11,Startlist!B:F,2,FALSE)</f>
        <v>MV1</v>
      </c>
      <c r="D11" s="129" t="str">
        <f>CONCATENATE(VLOOKUP(B11,Startlist!B:H,3,FALSE)," / ",VLOOKUP(B11,Startlist!B:H,4,FALSE))</f>
        <v>Roland Murakas / Kalle Adler</v>
      </c>
      <c r="E11" s="130" t="str">
        <f>VLOOKUP(B11,Startlist!B:F,5,FALSE)</f>
        <v>EST</v>
      </c>
      <c r="F11" s="129" t="str">
        <f>VLOOKUP(B11,Startlist!B:H,7,FALSE)</f>
        <v>Mitsubishi Lancer Evo 9</v>
      </c>
      <c r="G11" s="129" t="str">
        <f>VLOOKUP(B11,Startlist!B:H,6,FALSE)</f>
        <v>PROREHV RALLY TEAM</v>
      </c>
      <c r="H11" s="137" t="str">
        <f>VLOOKUP(B11,Results!B:M,12,FALSE)</f>
        <v>47.54,9</v>
      </c>
    </row>
    <row r="12" spans="1:8" ht="15" customHeight="1">
      <c r="A12" s="135">
        <f t="shared" si="0"/>
        <v>5</v>
      </c>
      <c r="B12" s="100">
        <v>4</v>
      </c>
      <c r="C12" s="128" t="str">
        <f>VLOOKUP(B12,Startlist!B:F,2,FALSE)</f>
        <v>MV2</v>
      </c>
      <c r="D12" s="129" t="str">
        <f>CONCATENATE(VLOOKUP(B12,Startlist!B:H,3,FALSE)," / ",VLOOKUP(B12,Startlist!B:H,4,FALSE))</f>
        <v>Egon Kaur / Annika Arnek</v>
      </c>
      <c r="E12" s="130" t="str">
        <f>VLOOKUP(B12,Startlist!B:F,5,FALSE)</f>
        <v>EST</v>
      </c>
      <c r="F12" s="129" t="str">
        <f>VLOOKUP(B12,Startlist!B:H,7,FALSE)</f>
        <v>Mitsubishi Lancer Evo 9</v>
      </c>
      <c r="G12" s="129" t="str">
        <f>VLOOKUP(B12,Startlist!B:H,6,FALSE)</f>
        <v>KAUR MOTORSPORT</v>
      </c>
      <c r="H12" s="137" t="str">
        <f>VLOOKUP(B12,Results!B:M,12,FALSE)</f>
        <v>47.58,3</v>
      </c>
    </row>
    <row r="13" spans="1:8" ht="15" customHeight="1">
      <c r="A13" s="135">
        <f t="shared" si="0"/>
        <v>6</v>
      </c>
      <c r="B13" s="100">
        <v>3</v>
      </c>
      <c r="C13" s="128" t="str">
        <f>VLOOKUP(B13,Startlist!B:F,2,FALSE)</f>
        <v>MV2</v>
      </c>
      <c r="D13" s="129" t="str">
        <f>CONCATENATE(VLOOKUP(B13,Startlist!B:H,3,FALSE)," / ",VLOOKUP(B13,Startlist!B:H,4,FALSE))</f>
        <v>Rainer Aus / Simo Koskinen</v>
      </c>
      <c r="E13" s="130" t="str">
        <f>VLOOKUP(B13,Startlist!B:F,5,FALSE)</f>
        <v>EST</v>
      </c>
      <c r="F13" s="129" t="str">
        <f>VLOOKUP(B13,Startlist!B:H,7,FALSE)</f>
        <v>Mitsubishi Lancer Evo 9</v>
      </c>
      <c r="G13" s="129" t="str">
        <f>VLOOKUP(B13,Startlist!B:H,6,FALSE)</f>
        <v>LEDRENT RALLY TEAM</v>
      </c>
      <c r="H13" s="137" t="str">
        <f>VLOOKUP(B13,Results!B:M,12,FALSE)</f>
        <v>48.32,4</v>
      </c>
    </row>
    <row r="14" spans="1:8" ht="15" customHeight="1">
      <c r="A14" s="135">
        <f t="shared" si="0"/>
        <v>7</v>
      </c>
      <c r="B14" s="100">
        <v>8</v>
      </c>
      <c r="C14" s="128" t="str">
        <f>VLOOKUP(B14,Startlist!B:F,2,FALSE)</f>
        <v>MV8</v>
      </c>
      <c r="D14" s="129" t="str">
        <f>CONCATENATE(VLOOKUP(B14,Startlist!B:H,3,FALSE)," / ",VLOOKUP(B14,Startlist!B:H,4,FALSE))</f>
        <v>Ranno Bundsen / Robert Loshtshenikov</v>
      </c>
      <c r="E14" s="130" t="str">
        <f>VLOOKUP(B14,Startlist!B:F,5,FALSE)</f>
        <v>EST</v>
      </c>
      <c r="F14" s="129" t="str">
        <f>VLOOKUP(B14,Startlist!B:H,7,FALSE)</f>
        <v>Mitsubishi Lancer Evo 6</v>
      </c>
      <c r="G14" s="129" t="str">
        <f>VLOOKUP(B14,Startlist!B:H,6,FALSE)</f>
        <v>TIKKRI MOTORSPORT</v>
      </c>
      <c r="H14" s="137" t="str">
        <f>VLOOKUP(B14,Results!B:M,12,FALSE)</f>
        <v>49.28,1</v>
      </c>
    </row>
    <row r="15" spans="1:8" ht="15" customHeight="1">
      <c r="A15" s="135">
        <f t="shared" si="0"/>
        <v>8</v>
      </c>
      <c r="B15" s="100">
        <v>17</v>
      </c>
      <c r="C15" s="128" t="str">
        <f>VLOOKUP(B15,Startlist!B:F,2,FALSE)</f>
        <v>MV4</v>
      </c>
      <c r="D15" s="129" t="str">
        <f>CONCATENATE(VLOOKUP(B15,Startlist!B:H,3,FALSE)," / ",VLOOKUP(B15,Startlist!B:H,4,FALSE))</f>
        <v>Karl-Martin Volver / Margus Jōerand</v>
      </c>
      <c r="E15" s="130" t="str">
        <f>VLOOKUP(B15,Startlist!B:F,5,FALSE)</f>
        <v>EST</v>
      </c>
      <c r="F15" s="129" t="str">
        <f>VLOOKUP(B15,Startlist!B:H,7,FALSE)</f>
        <v>Peugeot 208 R2</v>
      </c>
      <c r="G15" s="129" t="str">
        <f>VLOOKUP(B15,Startlist!B:H,6,FALSE)</f>
        <v>ASRT RALLY TEAM</v>
      </c>
      <c r="H15" s="137" t="str">
        <f>VLOOKUP(B15,Results!B:M,12,FALSE)</f>
        <v>51.32,6</v>
      </c>
    </row>
    <row r="16" spans="1:8" ht="15" customHeight="1">
      <c r="A16" s="135">
        <f t="shared" si="0"/>
        <v>9</v>
      </c>
      <c r="B16" s="100">
        <v>208</v>
      </c>
      <c r="C16" s="128" t="str">
        <f>VLOOKUP(B16,Startlist!B:F,2,FALSE)</f>
        <v>MV3</v>
      </c>
      <c r="D16" s="129" t="str">
        <f>CONCATENATE(VLOOKUP(B16,Startlist!B:H,3,FALSE)," / ",VLOOKUP(B16,Startlist!B:H,4,FALSE))</f>
        <v>Miko-Ove Niinemäe / Martin Valter</v>
      </c>
      <c r="E16" s="130" t="str">
        <f>VLOOKUP(B16,Startlist!B:F,5,FALSE)</f>
        <v>EST</v>
      </c>
      <c r="F16" s="129" t="str">
        <f>VLOOKUP(B16,Startlist!B:H,7,FALSE)</f>
        <v>Peugeot 208</v>
      </c>
      <c r="G16" s="129" t="str">
        <f>VLOOKUP(B16,Startlist!B:H,6,FALSE)</f>
        <v>CUEKS RACING</v>
      </c>
      <c r="H16" s="137" t="str">
        <f>VLOOKUP(B16,Results!B:M,12,FALSE)</f>
        <v>51.36,5</v>
      </c>
    </row>
    <row r="17" spans="1:8" ht="15" customHeight="1">
      <c r="A17" s="135">
        <f t="shared" si="0"/>
        <v>10</v>
      </c>
      <c r="B17" s="136">
        <v>36</v>
      </c>
      <c r="C17" s="128" t="str">
        <f>VLOOKUP(B17,Startlist!B:F,2,FALSE)</f>
        <v>MV8</v>
      </c>
      <c r="D17" s="129" t="str">
        <f>CONCATENATE(VLOOKUP(B17,Startlist!B:H,3,FALSE)," / ",VLOOKUP(B17,Startlist!B:H,4,FALSE))</f>
        <v>Vaiko Samm / Raigo Press</v>
      </c>
      <c r="E17" s="130" t="str">
        <f>VLOOKUP(B17,Startlist!B:F,5,FALSE)</f>
        <v>EST</v>
      </c>
      <c r="F17" s="129" t="str">
        <f>VLOOKUP(B17,Startlist!B:H,7,FALSE)</f>
        <v>Subaru Impreza WRX STI</v>
      </c>
      <c r="G17" s="129" t="str">
        <f>VLOOKUP(B17,Startlist!B:H,6,FALSE)</f>
        <v>ECOM MOTORSPORT</v>
      </c>
      <c r="H17" s="137" t="str">
        <f>VLOOKUP(B17,Results!B:M,12,FALSE)</f>
        <v>51.40,8</v>
      </c>
    </row>
    <row r="18" spans="1:8" ht="15" customHeight="1">
      <c r="A18" s="135">
        <f t="shared" si="0"/>
        <v>11</v>
      </c>
      <c r="B18" s="100">
        <v>16</v>
      </c>
      <c r="C18" s="128" t="str">
        <f>VLOOKUP(B18,Startlist!B:F,2,FALSE)</f>
        <v>MV6</v>
      </c>
      <c r="D18" s="129" t="str">
        <f>CONCATENATE(VLOOKUP(B18,Startlist!B:H,3,FALSE)," / ",VLOOKUP(B18,Startlist!B:H,4,FALSE))</f>
        <v>Ken Torn / Riivo Mesila</v>
      </c>
      <c r="E18" s="130" t="str">
        <f>VLOOKUP(B18,Startlist!B:F,5,FALSE)</f>
        <v>EST</v>
      </c>
      <c r="F18" s="129" t="str">
        <f>VLOOKUP(B18,Startlist!B:H,7,FALSE)</f>
        <v>Honda Civic Type-R</v>
      </c>
      <c r="G18" s="129" t="str">
        <f>VLOOKUP(B18,Startlist!B:H,6,FALSE)</f>
        <v>SAR-TECH MOTORSPORT</v>
      </c>
      <c r="H18" s="137" t="str">
        <f>VLOOKUP(B18,Results!B:M,12,FALSE)</f>
        <v>51.41,7</v>
      </c>
    </row>
    <row r="19" spans="1:8" ht="15" customHeight="1">
      <c r="A19" s="135">
        <f t="shared" si="0"/>
        <v>12</v>
      </c>
      <c r="B19" s="100">
        <v>19</v>
      </c>
      <c r="C19" s="128" t="str">
        <f>VLOOKUP(B19,Startlist!B:F,2,FALSE)</f>
        <v>MV2</v>
      </c>
      <c r="D19" s="129" t="str">
        <f>CONCATENATE(VLOOKUP(B19,Startlist!B:H,3,FALSE)," / ",VLOOKUP(B19,Startlist!B:H,4,FALSE))</f>
        <v>Mait Maarend / Mihkel Kapp</v>
      </c>
      <c r="E19" s="130" t="str">
        <f>VLOOKUP(B19,Startlist!B:F,5,FALSE)</f>
        <v>EST</v>
      </c>
      <c r="F19" s="129" t="str">
        <f>VLOOKUP(B19,Startlist!B:H,7,FALSE)</f>
        <v>Mitsubishi Lancer Evo 10</v>
      </c>
      <c r="G19" s="129" t="str">
        <f>VLOOKUP(B19,Startlist!B:H,6,FALSE)</f>
        <v>ECOM MOTORSPORT</v>
      </c>
      <c r="H19" s="137" t="str">
        <f>VLOOKUP(B19,Results!B:M,12,FALSE)</f>
        <v>52.00,0</v>
      </c>
    </row>
    <row r="20" spans="1:8" ht="15" customHeight="1">
      <c r="A20" s="135">
        <f t="shared" si="0"/>
        <v>13</v>
      </c>
      <c r="B20" s="100">
        <v>9</v>
      </c>
      <c r="C20" s="128" t="str">
        <f>VLOOKUP(B20,Startlist!B:F,2,FALSE)</f>
        <v>MV8</v>
      </c>
      <c r="D20" s="129" t="str">
        <f>CONCATENATE(VLOOKUP(B20,Startlist!B:H,3,FALSE)," / ",VLOOKUP(B20,Startlist!B:H,4,FALSE))</f>
        <v>Meelis Orgla / Jaan Halliste</v>
      </c>
      <c r="E20" s="130" t="str">
        <f>VLOOKUP(B20,Startlist!B:F,5,FALSE)</f>
        <v>EST</v>
      </c>
      <c r="F20" s="129" t="str">
        <f>VLOOKUP(B20,Startlist!B:H,7,FALSE)</f>
        <v>Mitsubishi Lancer Evo 7</v>
      </c>
      <c r="G20" s="129" t="str">
        <f>VLOOKUP(B20,Startlist!B:H,6,FALSE)</f>
        <v>CUEKS RACING</v>
      </c>
      <c r="H20" s="137" t="str">
        <f>VLOOKUP(B20,Results!B:M,12,FALSE)</f>
        <v>52.01,0</v>
      </c>
    </row>
    <row r="21" spans="1:8" ht="15" customHeight="1">
      <c r="A21" s="135">
        <f t="shared" si="0"/>
        <v>14</v>
      </c>
      <c r="B21" s="100">
        <v>14</v>
      </c>
      <c r="C21" s="128" t="str">
        <f>VLOOKUP(B21,Startlist!B:F,2,FALSE)</f>
        <v>MV8</v>
      </c>
      <c r="D21" s="129" t="str">
        <f>CONCATENATE(VLOOKUP(B21,Startlist!B:H,3,FALSE)," / ",VLOOKUP(B21,Startlist!B:H,4,FALSE))</f>
        <v>Aiko Aigro / Kermo Kärtmann</v>
      </c>
      <c r="E21" s="130" t="str">
        <f>VLOOKUP(B21,Startlist!B:F,5,FALSE)</f>
        <v>EST</v>
      </c>
      <c r="F21" s="129" t="str">
        <f>VLOOKUP(B21,Startlist!B:H,7,FALSE)</f>
        <v>Mitsubishi Lancer Evo 6</v>
      </c>
      <c r="G21" s="129" t="str">
        <f>VLOOKUP(B21,Startlist!B:H,6,FALSE)</f>
        <v>TIKKRI MOTORSPORT</v>
      </c>
      <c r="H21" s="137" t="str">
        <f>VLOOKUP(B21,Results!B:M,12,FALSE)</f>
        <v>52.01,9</v>
      </c>
    </row>
    <row r="22" spans="1:8" ht="15" customHeight="1">
      <c r="A22" s="135">
        <f t="shared" si="0"/>
        <v>15</v>
      </c>
      <c r="B22" s="100">
        <v>25</v>
      </c>
      <c r="C22" s="128" t="str">
        <f>VLOOKUP(B22,Startlist!B:F,2,FALSE)</f>
        <v>MV4</v>
      </c>
      <c r="D22" s="129" t="str">
        <f>CONCATENATE(VLOOKUP(B22,Startlist!B:H,3,FALSE)," / ",VLOOKUP(B22,Startlist!B:H,4,FALSE))</f>
        <v>David Sultanjants / Siim Oja</v>
      </c>
      <c r="E22" s="130" t="str">
        <f>VLOOKUP(B22,Startlist!B:F,5,FALSE)</f>
        <v>EST</v>
      </c>
      <c r="F22" s="129" t="str">
        <f>VLOOKUP(B22,Startlist!B:H,7,FALSE)</f>
        <v>Citroen DS3</v>
      </c>
      <c r="G22" s="129" t="str">
        <f>VLOOKUP(B22,Startlist!B:H,6,FALSE)</f>
        <v>MS RACING</v>
      </c>
      <c r="H22" s="137" t="str">
        <f>VLOOKUP(B22,Results!B:M,12,FALSE)</f>
        <v>52.46,5</v>
      </c>
    </row>
    <row r="23" spans="1:8" ht="15" customHeight="1">
      <c r="A23" s="135">
        <f t="shared" si="0"/>
        <v>16</v>
      </c>
      <c r="B23" s="100">
        <v>200</v>
      </c>
      <c r="C23" s="128" t="str">
        <f>VLOOKUP(B23,Startlist!B:F,2,FALSE)</f>
        <v>MV3</v>
      </c>
      <c r="D23" s="129" t="str">
        <f>CONCATENATE(VLOOKUP(B23,Startlist!B:H,3,FALSE)," / ",VLOOKUP(B23,Startlist!B:H,4,FALSE))</f>
        <v>Sander Siniorg / Karl-Artur Viitra</v>
      </c>
      <c r="E23" s="130" t="str">
        <f>VLOOKUP(B23,Startlist!B:F,5,FALSE)</f>
        <v>EST</v>
      </c>
      <c r="F23" s="129" t="str">
        <f>VLOOKUP(B23,Startlist!B:H,7,FALSE)</f>
        <v>Ford Fiesta R2</v>
      </c>
      <c r="G23" s="129" t="str">
        <f>VLOOKUP(B23,Startlist!B:H,6,FALSE)</f>
        <v>PROREHV RALLY TEAM</v>
      </c>
      <c r="H23" s="137" t="str">
        <f>VLOOKUP(B23,Results!B:M,12,FALSE)</f>
        <v>52.54,3</v>
      </c>
    </row>
    <row r="24" spans="1:8" ht="15" customHeight="1">
      <c r="A24" s="135">
        <f t="shared" si="0"/>
        <v>17</v>
      </c>
      <c r="B24" s="100">
        <v>30</v>
      </c>
      <c r="C24" s="128" t="str">
        <f>VLOOKUP(B24,Startlist!B:F,2,FALSE)</f>
        <v>MV4</v>
      </c>
      <c r="D24" s="129" t="str">
        <f>CONCATENATE(VLOOKUP(B24,Startlist!B:H,3,FALSE)," / ",VLOOKUP(B24,Startlist!B:H,4,FALSE))</f>
        <v>Gustav Kruuda / Ken Järveoja</v>
      </c>
      <c r="E24" s="130" t="str">
        <f>VLOOKUP(B24,Startlist!B:F,5,FALSE)</f>
        <v>EST</v>
      </c>
      <c r="F24" s="129" t="str">
        <f>VLOOKUP(B24,Startlist!B:H,7,FALSE)</f>
        <v>Ford Fiesta R2</v>
      </c>
      <c r="G24" s="129" t="str">
        <f>VLOOKUP(B24,Startlist!B:H,6,FALSE)</f>
        <v>ME3</v>
      </c>
      <c r="H24" s="137" t="str">
        <f>VLOOKUP(B24,Results!B:M,12,FALSE)</f>
        <v>52.56,7</v>
      </c>
    </row>
    <row r="25" spans="1:8" ht="15" customHeight="1">
      <c r="A25" s="135">
        <f t="shared" si="0"/>
        <v>18</v>
      </c>
      <c r="B25" s="100">
        <v>203</v>
      </c>
      <c r="C25" s="128" t="str">
        <f>VLOOKUP(B25,Startlist!B:F,2,FALSE)</f>
        <v>MV3</v>
      </c>
      <c r="D25" s="129" t="str">
        <f>CONCATENATE(VLOOKUP(B25,Startlist!B:H,3,FALSE)," / ",VLOOKUP(B25,Startlist!B:H,4,FALSE))</f>
        <v>Kenneth Sepp / Tanel Kasesalu</v>
      </c>
      <c r="E25" s="130" t="str">
        <f>VLOOKUP(B25,Startlist!B:F,5,FALSE)</f>
        <v>EST</v>
      </c>
      <c r="F25" s="129" t="str">
        <f>VLOOKUP(B25,Startlist!B:H,7,FALSE)</f>
        <v>Ford Fiesta R2</v>
      </c>
      <c r="G25" s="129" t="str">
        <f>VLOOKUP(B25,Startlist!B:H,6,FALSE)</f>
        <v>SAR-TECH MOTORSPORT</v>
      </c>
      <c r="H25" s="137" t="str">
        <f>VLOOKUP(B25,Results!B:M,12,FALSE)</f>
        <v>53.22,2</v>
      </c>
    </row>
    <row r="26" spans="1:8" ht="15" customHeight="1">
      <c r="A26" s="135">
        <f t="shared" si="0"/>
        <v>19</v>
      </c>
      <c r="B26" s="100">
        <v>206</v>
      </c>
      <c r="C26" s="128" t="str">
        <f>VLOOKUP(B26,Startlist!B:F,2,FALSE)</f>
        <v>MV3</v>
      </c>
      <c r="D26" s="129" t="str">
        <f>CONCATENATE(VLOOKUP(B26,Startlist!B:H,3,FALSE)," / ",VLOOKUP(B26,Startlist!B:H,4,FALSE))</f>
        <v>Rasmus Uustulnd / Imre Kuusk</v>
      </c>
      <c r="E26" s="130" t="str">
        <f>VLOOKUP(B26,Startlist!B:F,5,FALSE)</f>
        <v>EST</v>
      </c>
      <c r="F26" s="129" t="str">
        <f>VLOOKUP(B26,Startlist!B:H,7,FALSE)</f>
        <v>Ford Fiesta R2</v>
      </c>
      <c r="G26" s="129" t="str">
        <f>VLOOKUP(B26,Startlist!B:H,6,FALSE)</f>
        <v>SAR-TECH MOTORSPORT</v>
      </c>
      <c r="H26" s="137" t="str">
        <f>VLOOKUP(B26,Results!B:M,12,FALSE)</f>
        <v>53.23,6</v>
      </c>
    </row>
    <row r="27" spans="1:8" ht="15" customHeight="1">
      <c r="A27" s="135">
        <f t="shared" si="0"/>
        <v>20</v>
      </c>
      <c r="B27" s="100">
        <v>28</v>
      </c>
      <c r="C27" s="128" t="str">
        <f>VLOOKUP(B27,Startlist!B:F,2,FALSE)</f>
        <v>MV6</v>
      </c>
      <c r="D27" s="129" t="str">
        <f>CONCATENATE(VLOOKUP(B27,Startlist!B:H,3,FALSE)," / ",VLOOKUP(B27,Startlist!B:H,4,FALSE))</f>
        <v>Sander Sepp / Ants Uustalu</v>
      </c>
      <c r="E27" s="130" t="str">
        <f>VLOOKUP(B27,Startlist!B:F,5,FALSE)</f>
        <v>EST</v>
      </c>
      <c r="F27" s="129" t="str">
        <f>VLOOKUP(B27,Startlist!B:H,7,FALSE)</f>
        <v>Renault Clio Ragnotti</v>
      </c>
      <c r="G27" s="129" t="str">
        <f>VLOOKUP(B27,Startlist!B:H,6,FALSE)</f>
        <v>SAR-TECH MOTORSPORT</v>
      </c>
      <c r="H27" s="137" t="str">
        <f>VLOOKUP(B27,Results!B:M,12,FALSE)</f>
        <v>53.44,4</v>
      </c>
    </row>
    <row r="28" spans="1:8" ht="15" customHeight="1">
      <c r="A28" s="135">
        <f t="shared" si="0"/>
        <v>21</v>
      </c>
      <c r="B28" s="100">
        <v>205</v>
      </c>
      <c r="C28" s="128" t="str">
        <f>VLOOKUP(B28,Startlist!B:F,2,FALSE)</f>
        <v>MV3</v>
      </c>
      <c r="D28" s="129" t="str">
        <f>CONCATENATE(VLOOKUP(B28,Startlist!B:H,3,FALSE)," / ",VLOOKUP(B28,Startlist!B:H,4,FALSE))</f>
        <v>Alvar Kuusik / Riho Kens</v>
      </c>
      <c r="E28" s="130" t="str">
        <f>VLOOKUP(B28,Startlist!B:F,5,FALSE)</f>
        <v>EST</v>
      </c>
      <c r="F28" s="129" t="str">
        <f>VLOOKUP(B28,Startlist!B:H,7,FALSE)</f>
        <v>Ford Fiesta R2</v>
      </c>
      <c r="G28" s="129" t="str">
        <f>VLOOKUP(B28,Startlist!B:H,6,FALSE)</f>
        <v>TIKKRI MOTORSPORT</v>
      </c>
      <c r="H28" s="137" t="str">
        <f>VLOOKUP(B28,Results!B:M,12,FALSE)</f>
        <v>54.02,2</v>
      </c>
    </row>
    <row r="29" spans="1:8" ht="15" customHeight="1">
      <c r="A29" s="135">
        <f t="shared" si="0"/>
        <v>22</v>
      </c>
      <c r="B29" s="100">
        <v>204</v>
      </c>
      <c r="C29" s="128" t="str">
        <f>VLOOKUP(B29,Startlist!B:F,2,FALSE)</f>
        <v>MV3</v>
      </c>
      <c r="D29" s="129" t="str">
        <f>CONCATENATE(VLOOKUP(B29,Startlist!B:H,3,FALSE)," / ",VLOOKUP(B29,Startlist!B:H,4,FALSE))</f>
        <v>Kevin Kuusik / Kuldar Sikk</v>
      </c>
      <c r="E29" s="130" t="str">
        <f>VLOOKUP(B29,Startlist!B:F,5,FALSE)</f>
        <v>EST</v>
      </c>
      <c r="F29" s="129" t="str">
        <f>VLOOKUP(B29,Startlist!B:H,7,FALSE)</f>
        <v>Ford Fiesta R2</v>
      </c>
      <c r="G29" s="129" t="str">
        <f>VLOOKUP(B29,Startlist!B:H,6,FALSE)</f>
        <v>OT RACING</v>
      </c>
      <c r="H29" s="137" t="str">
        <f>VLOOKUP(B29,Results!B:M,12,FALSE)</f>
        <v>54.23,3</v>
      </c>
    </row>
    <row r="30" spans="1:8" ht="15" customHeight="1">
      <c r="A30" s="135">
        <f t="shared" si="0"/>
        <v>23</v>
      </c>
      <c r="B30" s="100">
        <v>21</v>
      </c>
      <c r="C30" s="128" t="str">
        <f>VLOOKUP(B30,Startlist!B:F,2,FALSE)</f>
        <v>MV7</v>
      </c>
      <c r="D30" s="129" t="str">
        <f>CONCATENATE(VLOOKUP(B30,Startlist!B:H,3,FALSE)," / ",VLOOKUP(B30,Startlist!B:H,4,FALSE))</f>
        <v>Dmitry Nikonchuk / Elena Nikonchuk</v>
      </c>
      <c r="E30" s="130" t="str">
        <f>VLOOKUP(B30,Startlist!B:F,5,FALSE)</f>
        <v>RUS</v>
      </c>
      <c r="F30" s="129" t="str">
        <f>VLOOKUP(B30,Startlist!B:H,7,FALSE)</f>
        <v>BMW M3</v>
      </c>
      <c r="G30" s="129" t="str">
        <f>VLOOKUP(B30,Startlist!B:H,6,FALSE)</f>
        <v>MS RACING</v>
      </c>
      <c r="H30" s="137" t="str">
        <f>VLOOKUP(B30,Results!B:M,12,FALSE)</f>
        <v>54.40,0</v>
      </c>
    </row>
    <row r="31" spans="1:8" ht="15" customHeight="1">
      <c r="A31" s="135">
        <f t="shared" si="0"/>
        <v>24</v>
      </c>
      <c r="B31" s="100">
        <v>47</v>
      </c>
      <c r="C31" s="128" t="str">
        <f>VLOOKUP(B31,Startlist!B:F,2,FALSE)</f>
        <v>MV6</v>
      </c>
      <c r="D31" s="129" t="str">
        <f>CONCATENATE(VLOOKUP(B31,Startlist!B:H,3,FALSE)," / ",VLOOKUP(B31,Startlist!B:H,4,FALSE))</f>
        <v>Karel Tölp / Teele Sepp</v>
      </c>
      <c r="E31" s="130" t="str">
        <f>VLOOKUP(B31,Startlist!B:F,5,FALSE)</f>
        <v>EST</v>
      </c>
      <c r="F31" s="129" t="str">
        <f>VLOOKUP(B31,Startlist!B:H,7,FALSE)</f>
        <v>Honda Civic Type-R</v>
      </c>
      <c r="G31" s="129" t="str">
        <f>VLOOKUP(B31,Startlist!B:H,6,FALSE)</f>
        <v>ECOM MOTORSPORT</v>
      </c>
      <c r="H31" s="137" t="str">
        <f>VLOOKUP(B31,Results!B:M,12,FALSE)</f>
        <v>54.40,1</v>
      </c>
    </row>
    <row r="32" spans="1:8" ht="15" customHeight="1">
      <c r="A32" s="135">
        <f t="shared" si="0"/>
        <v>25</v>
      </c>
      <c r="B32" s="100">
        <v>11</v>
      </c>
      <c r="C32" s="128" t="str">
        <f>VLOOKUP(B32,Startlist!B:F,2,FALSE)</f>
        <v>MV2</v>
      </c>
      <c r="D32" s="129" t="str">
        <f>CONCATENATE(VLOOKUP(B32,Startlist!B:H,3,FALSE)," / ",VLOOKUP(B32,Startlist!B:H,4,FALSE))</f>
        <v>Yuri Sidorenko / Sergei Larens</v>
      </c>
      <c r="E32" s="130" t="str">
        <f>VLOOKUP(B32,Startlist!B:F,5,FALSE)</f>
        <v>RUS / EST</v>
      </c>
      <c r="F32" s="129" t="str">
        <f>VLOOKUP(B32,Startlist!B:H,7,FALSE)</f>
        <v>Mitsubishi Lancer Evo 9</v>
      </c>
      <c r="G32" s="129" t="str">
        <f>VLOOKUP(B32,Startlist!B:H,6,FALSE)</f>
        <v>BLISS RALLY</v>
      </c>
      <c r="H32" s="137" t="str">
        <f>VLOOKUP(B32,Results!B:M,12,FALSE)</f>
        <v>54.43,2</v>
      </c>
    </row>
    <row r="33" spans="1:8" ht="15" customHeight="1">
      <c r="A33" s="135">
        <f t="shared" si="0"/>
        <v>26</v>
      </c>
      <c r="B33" s="100">
        <v>23</v>
      </c>
      <c r="C33" s="128" t="str">
        <f>VLOOKUP(B33,Startlist!B:F,2,FALSE)</f>
        <v>MV7</v>
      </c>
      <c r="D33" s="129" t="str">
        <f>CONCATENATE(VLOOKUP(B33,Startlist!B:H,3,FALSE)," / ",VLOOKUP(B33,Startlist!B:H,4,FALSE))</f>
        <v>Madis Vanaselja / Jaanus Hōbemägi</v>
      </c>
      <c r="E33" s="130" t="str">
        <f>VLOOKUP(B33,Startlist!B:F,5,FALSE)</f>
        <v>EST</v>
      </c>
      <c r="F33" s="129" t="str">
        <f>VLOOKUP(B33,Startlist!B:H,7,FALSE)</f>
        <v>BMW M3</v>
      </c>
      <c r="G33" s="129" t="str">
        <f>VLOOKUP(B33,Startlist!B:H,6,FALSE)</f>
        <v>MS RACING</v>
      </c>
      <c r="H33" s="137" t="str">
        <f>VLOOKUP(B33,Results!B:M,12,FALSE)</f>
        <v>54.59,7</v>
      </c>
    </row>
    <row r="34" spans="1:8" ht="15" customHeight="1">
      <c r="A34" s="135">
        <f t="shared" si="0"/>
        <v>27</v>
      </c>
      <c r="B34" s="100">
        <v>44</v>
      </c>
      <c r="C34" s="128" t="str">
        <f>VLOOKUP(B34,Startlist!B:F,2,FALSE)</f>
        <v>MV7</v>
      </c>
      <c r="D34" s="129" t="str">
        <f>CONCATENATE(VLOOKUP(B34,Startlist!B:H,3,FALSE)," / ",VLOOKUP(B34,Startlist!B:H,4,FALSE))</f>
        <v>Mario Jürimäe / Timo Kasesalu</v>
      </c>
      <c r="E34" s="130" t="str">
        <f>VLOOKUP(B34,Startlist!B:F,5,FALSE)</f>
        <v>EST</v>
      </c>
      <c r="F34" s="129" t="str">
        <f>VLOOKUP(B34,Startlist!B:H,7,FALSE)</f>
        <v>BMW M3</v>
      </c>
      <c r="G34" s="129" t="str">
        <f>VLOOKUP(B34,Startlist!B:H,6,FALSE)</f>
        <v>CUEKS RACING</v>
      </c>
      <c r="H34" s="137" t="str">
        <f>VLOOKUP(B34,Results!B:M,12,FALSE)</f>
        <v>55.26,1</v>
      </c>
    </row>
    <row r="35" spans="1:8" ht="15" customHeight="1">
      <c r="A35" s="135">
        <f t="shared" si="0"/>
        <v>28</v>
      </c>
      <c r="B35" s="100">
        <v>26</v>
      </c>
      <c r="C35" s="128" t="str">
        <f>VLOOKUP(B35,Startlist!B:F,2,FALSE)</f>
        <v>MV2</v>
      </c>
      <c r="D35" s="129" t="str">
        <f>CONCATENATE(VLOOKUP(B35,Startlist!B:H,3,FALSE)," / ",VLOOKUP(B35,Startlist!B:H,4,FALSE))</f>
        <v>Sergey Uger / Trofim Chikin</v>
      </c>
      <c r="E35" s="130" t="str">
        <f>VLOOKUP(B35,Startlist!B:F,5,FALSE)</f>
        <v>ISR / RUS</v>
      </c>
      <c r="F35" s="129" t="str">
        <f>VLOOKUP(B35,Startlist!B:H,7,FALSE)</f>
        <v>Mitsubishi Lancer Evo 10</v>
      </c>
      <c r="G35" s="129" t="str">
        <f>VLOOKUP(B35,Startlist!B:H,6,FALSE)</f>
        <v>CONE FOREST RALLY TEAM</v>
      </c>
      <c r="H35" s="137" t="str">
        <f>VLOOKUP(B35,Results!B:M,12,FALSE)</f>
        <v>55.53,7</v>
      </c>
    </row>
    <row r="36" spans="1:8" ht="15" customHeight="1">
      <c r="A36" s="135">
        <f t="shared" si="0"/>
        <v>29</v>
      </c>
      <c r="B36" s="100">
        <v>35</v>
      </c>
      <c r="C36" s="128" t="str">
        <f>VLOOKUP(B36,Startlist!B:F,2,FALSE)</f>
        <v>MV7</v>
      </c>
      <c r="D36" s="129" t="str">
        <f>CONCATENATE(VLOOKUP(B36,Startlist!B:H,3,FALSE)," / ",VLOOKUP(B36,Startlist!B:H,4,FALSE))</f>
        <v>Egidijus Valeisa / Povilas Reisas</v>
      </c>
      <c r="E36" s="130" t="str">
        <f>VLOOKUP(B36,Startlist!B:F,5,FALSE)</f>
        <v>LIT</v>
      </c>
      <c r="F36" s="129" t="str">
        <f>VLOOKUP(B36,Startlist!B:H,7,FALSE)</f>
        <v>BMW M3</v>
      </c>
      <c r="G36" s="129" t="str">
        <f>VLOOKUP(B36,Startlist!B:H,6,FALSE)</f>
        <v>MAZEIKIU ASK</v>
      </c>
      <c r="H36" s="137" t="str">
        <f>VLOOKUP(B36,Results!B:M,12,FALSE)</f>
        <v>56.20,3</v>
      </c>
    </row>
    <row r="37" spans="1:8" ht="15" customHeight="1">
      <c r="A37" s="135">
        <f t="shared" si="0"/>
        <v>30</v>
      </c>
      <c r="B37" s="100">
        <v>22</v>
      </c>
      <c r="C37" s="128" t="str">
        <f>VLOOKUP(B37,Startlist!B:F,2,FALSE)</f>
        <v>MV7</v>
      </c>
      <c r="D37" s="129" t="str">
        <f>CONCATENATE(VLOOKUP(B37,Startlist!B:H,3,FALSE)," / ",VLOOKUP(B37,Startlist!B:H,4,FALSE))</f>
        <v>Lembit Soe / Ahto Pihlas</v>
      </c>
      <c r="E37" s="130" t="str">
        <f>VLOOKUP(B37,Startlist!B:F,5,FALSE)</f>
        <v>EST</v>
      </c>
      <c r="F37" s="129" t="str">
        <f>VLOOKUP(B37,Startlist!B:H,7,FALSE)</f>
        <v>Toyota Starlet</v>
      </c>
      <c r="G37" s="129" t="str">
        <f>VLOOKUP(B37,Startlist!B:H,6,FALSE)</f>
        <v>SAR-TECH MOTORSPORT</v>
      </c>
      <c r="H37" s="137" t="str">
        <f>VLOOKUP(B37,Results!B:M,12,FALSE)</f>
        <v>56.32,7</v>
      </c>
    </row>
    <row r="38" spans="1:8" ht="15" customHeight="1">
      <c r="A38" s="135">
        <f t="shared" si="0"/>
        <v>31</v>
      </c>
      <c r="B38" s="100">
        <v>42</v>
      </c>
      <c r="C38" s="128" t="str">
        <f>VLOOKUP(B38,Startlist!B:F,2,FALSE)</f>
        <v>MV8</v>
      </c>
      <c r="D38" s="129" t="str">
        <f>CONCATENATE(VLOOKUP(B38,Startlist!B:H,3,FALSE)," / ",VLOOKUP(B38,Startlist!B:H,4,FALSE))</f>
        <v>Denis Levyatov / Mariya Uger</v>
      </c>
      <c r="E38" s="130" t="str">
        <f>VLOOKUP(B38,Startlist!B:F,5,FALSE)</f>
        <v>RUS / ISR</v>
      </c>
      <c r="F38" s="129" t="str">
        <f>VLOOKUP(B38,Startlist!B:H,7,FALSE)</f>
        <v>Subaru Impreza</v>
      </c>
      <c r="G38" s="129" t="str">
        <f>VLOOKUP(B38,Startlist!B:H,6,FALSE)</f>
        <v>CONE FOREST RALLY TEAM</v>
      </c>
      <c r="H38" s="137" t="str">
        <f>VLOOKUP(B38,Results!B:M,12,FALSE)</f>
        <v>56.38,8</v>
      </c>
    </row>
    <row r="39" spans="1:8" ht="15" customHeight="1">
      <c r="A39" s="135">
        <f t="shared" si="0"/>
        <v>32</v>
      </c>
      <c r="B39" s="100">
        <v>53</v>
      </c>
      <c r="C39" s="128" t="str">
        <f>VLOOKUP(B39,Startlist!B:F,2,FALSE)</f>
        <v>MV4</v>
      </c>
      <c r="D39" s="129" t="str">
        <f>CONCATENATE(VLOOKUP(B39,Startlist!B:H,3,FALSE)," / ",VLOOKUP(B39,Startlist!B:H,4,FALSE))</f>
        <v>Laurynas Dirzininkas / Mindaugas Raibuzis</v>
      </c>
      <c r="E39" s="130" t="str">
        <f>VLOOKUP(B39,Startlist!B:F,5,FALSE)</f>
        <v>LIT</v>
      </c>
      <c r="F39" s="129" t="str">
        <f>VLOOKUP(B39,Startlist!B:H,7,FALSE)</f>
        <v>Ford Fiesta</v>
      </c>
      <c r="G39" s="129" t="str">
        <f>VLOOKUP(B39,Startlist!B:H,6,FALSE)</f>
        <v>ASK AUTORIKONA</v>
      </c>
      <c r="H39" s="137" t="str">
        <f>VLOOKUP(B39,Results!B:M,12,FALSE)</f>
        <v>57.35,8</v>
      </c>
    </row>
    <row r="40" spans="1:8" ht="15" customHeight="1">
      <c r="A40" s="135">
        <f t="shared" si="0"/>
        <v>33</v>
      </c>
      <c r="B40" s="100">
        <v>50</v>
      </c>
      <c r="C40" s="128" t="str">
        <f>VLOOKUP(B40,Startlist!B:F,2,FALSE)</f>
        <v>MV6</v>
      </c>
      <c r="D40" s="129" t="str">
        <f>CONCATENATE(VLOOKUP(B40,Startlist!B:H,3,FALSE)," / ",VLOOKUP(B40,Startlist!B:H,4,FALSE))</f>
        <v>Martin Vatter / Oliver Peebo</v>
      </c>
      <c r="E40" s="130" t="str">
        <f>VLOOKUP(B40,Startlist!B:F,5,FALSE)</f>
        <v>EST</v>
      </c>
      <c r="F40" s="129" t="str">
        <f>VLOOKUP(B40,Startlist!B:H,7,FALSE)</f>
        <v>Honda Civic Type-R</v>
      </c>
      <c r="G40" s="129" t="str">
        <f>VLOOKUP(B40,Startlist!B:H,6,FALSE)</f>
        <v>TIKKRI MOTORSPORT</v>
      </c>
      <c r="H40" s="137" t="str">
        <f>VLOOKUP(B40,Results!B:M,12,FALSE)</f>
        <v>57.47,1</v>
      </c>
    </row>
    <row r="41" spans="1:8" ht="15" customHeight="1">
      <c r="A41" s="135">
        <f t="shared" si="0"/>
        <v>34</v>
      </c>
      <c r="B41" s="100">
        <v>56</v>
      </c>
      <c r="C41" s="128" t="str">
        <f>VLOOKUP(B41,Startlist!B:F,2,FALSE)</f>
        <v>MV6</v>
      </c>
      <c r="D41" s="129" t="str">
        <f>CONCATENATE(VLOOKUP(B41,Startlist!B:H,3,FALSE)," / ",VLOOKUP(B41,Startlist!B:H,4,FALSE))</f>
        <v>Kasper Koosa / Ronald Jürgenson</v>
      </c>
      <c r="E41" s="130" t="str">
        <f>VLOOKUP(B41,Startlist!B:F,5,FALSE)</f>
        <v>EST</v>
      </c>
      <c r="F41" s="129" t="str">
        <f>VLOOKUP(B41,Startlist!B:H,7,FALSE)</f>
        <v>Nissan Sunny GTI</v>
      </c>
      <c r="G41" s="129" t="str">
        <f>VLOOKUP(B41,Startlist!B:H,6,FALSE)</f>
        <v>TIKKRI MOTORSPORT</v>
      </c>
      <c r="H41" s="137" t="str">
        <f>VLOOKUP(B41,Results!B:M,12,FALSE)</f>
        <v>58.00,6</v>
      </c>
    </row>
    <row r="42" spans="1:8" ht="15" customHeight="1">
      <c r="A42" s="135">
        <f t="shared" si="0"/>
        <v>35</v>
      </c>
      <c r="B42" s="100">
        <v>49</v>
      </c>
      <c r="C42" s="128" t="str">
        <f>VLOOKUP(B42,Startlist!B:F,2,FALSE)</f>
        <v>MV5</v>
      </c>
      <c r="D42" s="129" t="str">
        <f>CONCATENATE(VLOOKUP(B42,Startlist!B:H,3,FALSE)," / ",VLOOKUP(B42,Startlist!B:H,4,FALSE))</f>
        <v>Rainer Meus / Kaupo Vana</v>
      </c>
      <c r="E42" s="130" t="str">
        <f>VLOOKUP(B42,Startlist!B:F,5,FALSE)</f>
        <v>EST</v>
      </c>
      <c r="F42" s="129" t="str">
        <f>VLOOKUP(B42,Startlist!B:H,7,FALSE)</f>
        <v>LADA VFTS</v>
      </c>
      <c r="G42" s="129" t="str">
        <f>VLOOKUP(B42,Startlist!B:H,6,FALSE)</f>
        <v>PROREHV RALLY TEAM</v>
      </c>
      <c r="H42" s="137" t="str">
        <f>VLOOKUP(B42,Results!B:M,12,FALSE)</f>
        <v>58.36,5</v>
      </c>
    </row>
    <row r="43" spans="1:8" ht="15" customHeight="1">
      <c r="A43" s="135">
        <f t="shared" si="0"/>
        <v>36</v>
      </c>
      <c r="B43" s="100">
        <v>62</v>
      </c>
      <c r="C43" s="128" t="str">
        <f>VLOOKUP(B43,Startlist!B:F,2,FALSE)</f>
        <v>MV6</v>
      </c>
      <c r="D43" s="129" t="str">
        <f>CONCATENATE(VLOOKUP(B43,Startlist!B:H,3,FALSE)," / ",VLOOKUP(B43,Startlist!B:H,4,FALSE))</f>
        <v>Raigo Reimal / Magnus Lepp</v>
      </c>
      <c r="E43" s="130" t="str">
        <f>VLOOKUP(B43,Startlist!B:F,5,FALSE)</f>
        <v>EST</v>
      </c>
      <c r="F43" s="129" t="str">
        <f>VLOOKUP(B43,Startlist!B:H,7,FALSE)</f>
        <v>VW Golf</v>
      </c>
      <c r="G43" s="129" t="str">
        <f>VLOOKUP(B43,Startlist!B:H,6,FALSE)</f>
        <v>SAR-TECH MOTORSPORT</v>
      </c>
      <c r="H43" s="137" t="str">
        <f>VLOOKUP(B43,Results!B:M,12,FALSE)</f>
        <v>59.19,2</v>
      </c>
    </row>
    <row r="44" spans="1:8" ht="15" customHeight="1">
      <c r="A44" s="135">
        <f t="shared" si="0"/>
        <v>37</v>
      </c>
      <c r="B44" s="100">
        <v>52</v>
      </c>
      <c r="C44" s="128" t="str">
        <f>VLOOKUP(B44,Startlist!B:F,2,FALSE)</f>
        <v>MV5</v>
      </c>
      <c r="D44" s="129" t="str">
        <f>CONCATENATE(VLOOKUP(B44,Startlist!B:H,3,FALSE)," / ",VLOOKUP(B44,Startlist!B:H,4,FALSE))</f>
        <v>Gert-Kaupo Kähr / Jan Pantalon</v>
      </c>
      <c r="E44" s="130" t="str">
        <f>VLOOKUP(B44,Startlist!B:F,5,FALSE)</f>
        <v>EST</v>
      </c>
      <c r="F44" s="129" t="str">
        <f>VLOOKUP(B44,Startlist!B:H,7,FALSE)</f>
        <v>Honda Civic</v>
      </c>
      <c r="G44" s="129" t="str">
        <f>VLOOKUP(B44,Startlist!B:H,6,FALSE)</f>
        <v>REINUP MOTORSPORT</v>
      </c>
      <c r="H44" s="137" t="str">
        <f>VLOOKUP(B44,Results!B:M,12,FALSE)</f>
        <v> 1:00.08,2</v>
      </c>
    </row>
    <row r="45" spans="1:8" ht="15" customHeight="1">
      <c r="A45" s="135">
        <f t="shared" si="0"/>
        <v>38</v>
      </c>
      <c r="B45" s="100">
        <v>57</v>
      </c>
      <c r="C45" s="128" t="str">
        <f>VLOOKUP(B45,Startlist!B:F,2,FALSE)</f>
        <v>MV6</v>
      </c>
      <c r="D45" s="129" t="str">
        <f>CONCATENATE(VLOOKUP(B45,Startlist!B:H,3,FALSE)," / ",VLOOKUP(B45,Startlist!B:H,4,FALSE))</f>
        <v>Peep Trave / Siim Sooäär</v>
      </c>
      <c r="E45" s="130" t="str">
        <f>VLOOKUP(B45,Startlist!B:F,5,FALSE)</f>
        <v>EST</v>
      </c>
      <c r="F45" s="129" t="str">
        <f>VLOOKUP(B45,Startlist!B:H,7,FALSE)</f>
        <v>Mitsubishi Colt</v>
      </c>
      <c r="G45" s="129" t="str">
        <f>VLOOKUP(B45,Startlist!B:H,6,FALSE)</f>
        <v>SAR-TECH MOTORSPORT</v>
      </c>
      <c r="H45" s="137" t="str">
        <f>VLOOKUP(B45,Results!B:M,12,FALSE)</f>
        <v> 1:00.20,3</v>
      </c>
    </row>
    <row r="46" spans="1:8" ht="15" customHeight="1">
      <c r="A46" s="135">
        <f t="shared" si="0"/>
        <v>39</v>
      </c>
      <c r="B46" s="100">
        <v>45</v>
      </c>
      <c r="C46" s="128" t="str">
        <f>VLOOKUP(B46,Startlist!B:F,2,FALSE)</f>
        <v>MV7</v>
      </c>
      <c r="D46" s="129" t="str">
        <f>CONCATENATE(VLOOKUP(B46,Startlist!B:H,3,FALSE)," / ",VLOOKUP(B46,Startlist!B:H,4,FALSE))</f>
        <v>Raiko Aru / Veiko Kullamäe</v>
      </c>
      <c r="E46" s="130" t="str">
        <f>VLOOKUP(B46,Startlist!B:F,5,FALSE)</f>
        <v>EST</v>
      </c>
      <c r="F46" s="129" t="str">
        <f>VLOOKUP(B46,Startlist!B:H,7,FALSE)</f>
        <v>BMW 325</v>
      </c>
      <c r="G46" s="129" t="str">
        <f>VLOOKUP(B46,Startlist!B:H,6,FALSE)</f>
        <v>ECOM MOTORSPORT</v>
      </c>
      <c r="H46" s="137" t="str">
        <f>VLOOKUP(B46,Results!B:M,12,FALSE)</f>
        <v> 1:00.28,6</v>
      </c>
    </row>
    <row r="47" spans="1:8" ht="15" customHeight="1">
      <c r="A47" s="135">
        <f t="shared" si="0"/>
        <v>40</v>
      </c>
      <c r="B47" s="100">
        <v>51</v>
      </c>
      <c r="C47" s="128" t="str">
        <f>VLOOKUP(B47,Startlist!B:F,2,FALSE)</f>
        <v>MV7</v>
      </c>
      <c r="D47" s="129" t="str">
        <f>CONCATENATE(VLOOKUP(B47,Startlist!B:H,3,FALSE)," / ",VLOOKUP(B47,Startlist!B:H,4,FALSE))</f>
        <v>Ott Mesikäpp / Alvar Kuutok</v>
      </c>
      <c r="E47" s="130" t="str">
        <f>VLOOKUP(B47,Startlist!B:F,5,FALSE)</f>
        <v>EST</v>
      </c>
      <c r="F47" s="129" t="str">
        <f>VLOOKUP(B47,Startlist!B:H,7,FALSE)</f>
        <v>BMW M3</v>
      </c>
      <c r="G47" s="129" t="str">
        <f>VLOOKUP(B47,Startlist!B:H,6,FALSE)</f>
        <v>ECOM MOTORSPORT</v>
      </c>
      <c r="H47" s="137" t="str">
        <f>VLOOKUP(B47,Results!B:M,12,FALSE)</f>
        <v> 1:01.05,0</v>
      </c>
    </row>
    <row r="48" spans="1:8" ht="15" customHeight="1">
      <c r="A48" s="135">
        <f t="shared" si="0"/>
        <v>41</v>
      </c>
      <c r="B48" s="100">
        <v>61</v>
      </c>
      <c r="C48" s="128" t="str">
        <f>VLOOKUP(B48,Startlist!B:F,2,FALSE)</f>
        <v>MV5</v>
      </c>
      <c r="D48" s="129" t="str">
        <f>CONCATENATE(VLOOKUP(B48,Startlist!B:H,3,FALSE)," / ",VLOOKUP(B48,Startlist!B:H,4,FALSE))</f>
        <v>Tauri Pihlas / Ott Kiil</v>
      </c>
      <c r="E48" s="130" t="str">
        <f>VLOOKUP(B48,Startlist!B:F,5,FALSE)</f>
        <v>EST</v>
      </c>
      <c r="F48" s="129" t="str">
        <f>VLOOKUP(B48,Startlist!B:H,7,FALSE)</f>
        <v>Toyota Starlet</v>
      </c>
      <c r="G48" s="129" t="str">
        <f>VLOOKUP(B48,Startlist!B:H,6,FALSE)</f>
        <v>SAR-TECH MOTORSPORT</v>
      </c>
      <c r="H48" s="137" t="str">
        <f>VLOOKUP(B48,Results!B:M,12,FALSE)</f>
        <v> 1:01.10,7</v>
      </c>
    </row>
    <row r="49" spans="1:8" ht="15" customHeight="1">
      <c r="A49" s="135">
        <f t="shared" si="0"/>
        <v>42</v>
      </c>
      <c r="B49" s="100">
        <v>66</v>
      </c>
      <c r="C49" s="128" t="str">
        <f>VLOOKUP(B49,Startlist!B:F,2,FALSE)</f>
        <v>MV6</v>
      </c>
      <c r="D49" s="129" t="str">
        <f>CONCATENATE(VLOOKUP(B49,Startlist!B:H,3,FALSE)," / ",VLOOKUP(B49,Startlist!B:H,4,FALSE))</f>
        <v>Mihkel Varul / Marko Kaasik</v>
      </c>
      <c r="E49" s="130" t="str">
        <f>VLOOKUP(B49,Startlist!B:F,5,FALSE)</f>
        <v>EST</v>
      </c>
      <c r="F49" s="129" t="str">
        <f>VLOOKUP(B49,Startlist!B:H,7,FALSE)</f>
        <v>VW GOLF II</v>
      </c>
      <c r="G49" s="129" t="str">
        <f>VLOOKUP(B49,Startlist!B:H,6,FALSE)</f>
        <v>YELLOW RACING</v>
      </c>
      <c r="H49" s="137" t="str">
        <f>VLOOKUP(B49,Results!B:M,12,FALSE)</f>
        <v> 1:02.15,2</v>
      </c>
    </row>
    <row r="50" spans="1:8" ht="15" customHeight="1">
      <c r="A50" s="135">
        <f t="shared" si="0"/>
        <v>43</v>
      </c>
      <c r="B50" s="100">
        <v>55</v>
      </c>
      <c r="C50" s="128" t="str">
        <f>VLOOKUP(B50,Startlist!B:F,2,FALSE)</f>
        <v>MV6</v>
      </c>
      <c r="D50" s="129" t="str">
        <f>CONCATENATE(VLOOKUP(B50,Startlist!B:H,3,FALSE)," / ",VLOOKUP(B50,Startlist!B:H,4,FALSE))</f>
        <v>Marko Ringenberg / Allar Heina</v>
      </c>
      <c r="E50" s="130" t="str">
        <f>VLOOKUP(B50,Startlist!B:F,5,FALSE)</f>
        <v>EST</v>
      </c>
      <c r="F50" s="129" t="str">
        <f>VLOOKUP(B50,Startlist!B:H,7,FALSE)</f>
        <v>Opel Ascona</v>
      </c>
      <c r="G50" s="129" t="str">
        <f>VLOOKUP(B50,Startlist!B:H,6,FALSE)</f>
        <v>ECOM MOTORSPORT</v>
      </c>
      <c r="H50" s="137" t="str">
        <f>VLOOKUP(B50,Results!B:M,12,FALSE)</f>
        <v> 1:03.24,9</v>
      </c>
    </row>
    <row r="51" spans="1:8" ht="15" customHeight="1">
      <c r="A51" s="135">
        <f t="shared" si="0"/>
        <v>44</v>
      </c>
      <c r="B51" s="100">
        <v>65</v>
      </c>
      <c r="C51" s="128" t="str">
        <f>VLOOKUP(B51,Startlist!B:F,2,FALSE)</f>
        <v>MV5</v>
      </c>
      <c r="D51" s="129" t="str">
        <f>CONCATENATE(VLOOKUP(B51,Startlist!B:H,3,FALSE)," / ",VLOOKUP(B51,Startlist!B:H,4,FALSE))</f>
        <v>Alari Sillaste / Arvo Liimann</v>
      </c>
      <c r="E51" s="130" t="str">
        <f>VLOOKUP(B51,Startlist!B:F,5,FALSE)</f>
        <v>EST</v>
      </c>
      <c r="F51" s="129" t="str">
        <f>VLOOKUP(B51,Startlist!B:H,7,FALSE)</f>
        <v>AZLK 2140</v>
      </c>
      <c r="G51" s="129" t="str">
        <f>VLOOKUP(B51,Startlist!B:H,6,FALSE)</f>
        <v>GAZ RALLIKLUBI</v>
      </c>
      <c r="H51" s="137" t="str">
        <f>VLOOKUP(B51,Results!B:M,12,FALSE)</f>
        <v> 1:21.02,2</v>
      </c>
    </row>
    <row r="52" spans="1:8" ht="15" customHeight="1">
      <c r="A52" s="135">
        <f t="shared" si="0"/>
        <v>45</v>
      </c>
      <c r="B52" s="100">
        <v>20</v>
      </c>
      <c r="C52" s="128" t="str">
        <f>VLOOKUP(B52,Startlist!B:F,2,FALSE)</f>
        <v>MV8</v>
      </c>
      <c r="D52" s="129" t="str">
        <f>CONCATENATE(VLOOKUP(B52,Startlist!B:H,3,FALSE)," / ",VLOOKUP(B52,Startlist!B:H,4,FALSE))</f>
        <v>Rünno Ubinhain / Riho Tenveld</v>
      </c>
      <c r="E52" s="130" t="str">
        <f>VLOOKUP(B52,Startlist!B:F,5,FALSE)</f>
        <v>EST</v>
      </c>
      <c r="F52" s="129" t="str">
        <f>VLOOKUP(B52,Startlist!B:H,7,FALSE)</f>
        <v>Subaru Impreza STI</v>
      </c>
      <c r="G52" s="129" t="str">
        <f>VLOOKUP(B52,Startlist!B:H,6,FALSE)</f>
        <v>CUEKS RACING</v>
      </c>
      <c r="H52" s="137" t="str">
        <f>VLOOKUP(B52,Results!B:M,12,FALSE)</f>
        <v> 1:25.23,2</v>
      </c>
    </row>
    <row r="53" spans="1:8" ht="15" customHeight="1">
      <c r="A53" s="135"/>
      <c r="B53" s="100">
        <v>12</v>
      </c>
      <c r="C53" s="128" t="str">
        <f>VLOOKUP(B53,Startlist!B:F,2,FALSE)</f>
        <v>MV8</v>
      </c>
      <c r="D53" s="129" t="str">
        <f>CONCATENATE(VLOOKUP(B53,Startlist!B:H,3,FALSE)," / ",VLOOKUP(B53,Startlist!B:H,4,FALSE))</f>
        <v>Allan Ilves / Kristo Tamm</v>
      </c>
      <c r="E53" s="130" t="str">
        <f>VLOOKUP(B53,Startlist!B:F,5,FALSE)</f>
        <v>EST</v>
      </c>
      <c r="F53" s="129" t="str">
        <f>VLOOKUP(B53,Startlist!B:H,7,FALSE)</f>
        <v>Mitsubishi Lancer Evo 8</v>
      </c>
      <c r="G53" s="129" t="str">
        <f>VLOOKUP(B53,Startlist!B:H,6,FALSE)</f>
        <v>KAUR MOTORSPORT</v>
      </c>
      <c r="H53" s="233" t="s">
        <v>1188</v>
      </c>
    </row>
    <row r="54" spans="1:8" ht="15" customHeight="1">
      <c r="A54" s="135"/>
      <c r="B54" s="100">
        <v>24</v>
      </c>
      <c r="C54" s="128" t="str">
        <f>VLOOKUP(B54,Startlist!B:F,2,FALSE)</f>
        <v>MV4</v>
      </c>
      <c r="D54" s="129" t="str">
        <f>CONCATENATE(VLOOKUP(B54,Startlist!B:H,3,FALSE)," / ",VLOOKUP(B54,Startlist!B:H,4,FALSE))</f>
        <v>Roland Poom / Marti Halling</v>
      </c>
      <c r="E54" s="130" t="str">
        <f>VLOOKUP(B54,Startlist!B:F,5,FALSE)</f>
        <v>EST</v>
      </c>
      <c r="F54" s="129" t="str">
        <f>VLOOKUP(B54,Startlist!B:H,7,FALSE)</f>
        <v>Ford Fiesta R2</v>
      </c>
      <c r="G54" s="129" t="str">
        <f>VLOOKUP(B54,Startlist!B:H,6,FALSE)</f>
        <v>KAUR MOTORSPORT</v>
      </c>
      <c r="H54" s="233" t="s">
        <v>1188</v>
      </c>
    </row>
    <row r="55" spans="1:8" ht="15" customHeight="1">
      <c r="A55" s="135"/>
      <c r="B55" s="100">
        <v>27</v>
      </c>
      <c r="C55" s="128" t="str">
        <f>VLOOKUP(B55,Startlist!B:F,2,FALSE)</f>
        <v>MV4</v>
      </c>
      <c r="D55" s="129" t="str">
        <f>CONCATENATE(VLOOKUP(B55,Startlist!B:H,3,FALSE)," / ",VLOOKUP(B55,Startlist!B:H,4,FALSE))</f>
        <v>Kristo Subi / Raido Subi</v>
      </c>
      <c r="E55" s="130" t="str">
        <f>VLOOKUP(B55,Startlist!B:F,5,FALSE)</f>
        <v>EST</v>
      </c>
      <c r="F55" s="129" t="str">
        <f>VLOOKUP(B55,Startlist!B:H,7,FALSE)</f>
        <v>Honda Civic Type-R</v>
      </c>
      <c r="G55" s="129" t="str">
        <f>VLOOKUP(B55,Startlist!B:H,6,FALSE)</f>
        <v>ECOM MOTORSPORT</v>
      </c>
      <c r="H55" s="233" t="s">
        <v>1188</v>
      </c>
    </row>
    <row r="56" spans="1:8" ht="15" customHeight="1">
      <c r="A56" s="135"/>
      <c r="B56" s="100">
        <v>33</v>
      </c>
      <c r="C56" s="128" t="str">
        <f>VLOOKUP(B56,Startlist!B:F,2,FALSE)</f>
        <v>MV4</v>
      </c>
      <c r="D56" s="129" t="str">
        <f>CONCATENATE(VLOOKUP(B56,Startlist!B:H,3,FALSE)," / ",VLOOKUP(B56,Startlist!B:H,4,FALSE))</f>
        <v>Dmitry Gorschakov / Konstantin Ogarko</v>
      </c>
      <c r="E56" s="130" t="str">
        <f>VLOOKUP(B56,Startlist!B:F,5,FALSE)</f>
        <v>RUS</v>
      </c>
      <c r="F56" s="129" t="str">
        <f>VLOOKUP(B56,Startlist!B:H,7,FALSE)</f>
        <v>Renault Clio</v>
      </c>
      <c r="G56" s="129" t="str">
        <f>VLOOKUP(B56,Startlist!B:H,6,FALSE)</f>
        <v>ALM MOTORSPORT</v>
      </c>
      <c r="H56" s="233" t="s">
        <v>1188</v>
      </c>
    </row>
    <row r="57" spans="1:8" ht="15" customHeight="1">
      <c r="A57" s="135"/>
      <c r="B57" s="100">
        <v>37</v>
      </c>
      <c r="C57" s="128" t="str">
        <f>VLOOKUP(B57,Startlist!B:F,2,FALSE)</f>
        <v>MV8</v>
      </c>
      <c r="D57" s="129" t="str">
        <f>CONCATENATE(VLOOKUP(B57,Startlist!B:H,3,FALSE)," / ",VLOOKUP(B57,Startlist!B:H,4,FALSE))</f>
        <v>Kaido Raiend / Hanno Hussar</v>
      </c>
      <c r="E57" s="130" t="str">
        <f>VLOOKUP(B57,Startlist!B:F,5,FALSE)</f>
        <v>EST</v>
      </c>
      <c r="F57" s="129" t="str">
        <f>VLOOKUP(B57,Startlist!B:H,7,FALSE)</f>
        <v>Mitsubishi Lancer Evo 6</v>
      </c>
      <c r="G57" s="129" t="str">
        <f>VLOOKUP(B57,Startlist!B:H,6,FALSE)</f>
        <v>OK TSK</v>
      </c>
      <c r="H57" s="233" t="s">
        <v>1188</v>
      </c>
    </row>
    <row r="58" spans="1:8" ht="15" customHeight="1">
      <c r="A58" s="135"/>
      <c r="B58" s="100">
        <v>40</v>
      </c>
      <c r="C58" s="128" t="str">
        <f>VLOOKUP(B58,Startlist!B:F,2,FALSE)</f>
        <v>MV8</v>
      </c>
      <c r="D58" s="129" t="str">
        <f>CONCATENATE(VLOOKUP(B58,Startlist!B:H,3,FALSE)," / ",VLOOKUP(B58,Startlist!B:H,4,FALSE))</f>
        <v>Vadim Kuznetsov / Roman Kapustin</v>
      </c>
      <c r="E58" s="130" t="str">
        <f>VLOOKUP(B58,Startlist!B:F,5,FALSE)</f>
        <v>RUS</v>
      </c>
      <c r="F58" s="129" t="str">
        <f>VLOOKUP(B58,Startlist!B:H,7,FALSE)</f>
        <v>Subaru Impreza</v>
      </c>
      <c r="G58" s="129" t="str">
        <f>VLOOKUP(B58,Startlist!B:H,6,FALSE)</f>
        <v>TIKKRI MOTORSPORT</v>
      </c>
      <c r="H58" s="233" t="s">
        <v>1188</v>
      </c>
    </row>
    <row r="59" spans="1:8" ht="15" customHeight="1">
      <c r="A59" s="135"/>
      <c r="B59" s="100">
        <v>43</v>
      </c>
      <c r="C59" s="128" t="str">
        <f>VLOOKUP(B59,Startlist!B:F,2,FALSE)</f>
        <v>MV6</v>
      </c>
      <c r="D59" s="129" t="str">
        <f>CONCATENATE(VLOOKUP(B59,Startlist!B:H,3,FALSE)," / ",VLOOKUP(B59,Startlist!B:H,4,FALSE))</f>
        <v>Tauri Vask / Tanel Vask</v>
      </c>
      <c r="E59" s="130" t="str">
        <f>VLOOKUP(B59,Startlist!B:F,5,FALSE)</f>
        <v>EST</v>
      </c>
      <c r="F59" s="129" t="str">
        <f>VLOOKUP(B59,Startlist!B:H,7,FALSE)</f>
        <v>VW Golf II</v>
      </c>
      <c r="G59" s="129" t="str">
        <f>VLOOKUP(B59,Startlist!B:H,6,FALSE)</f>
        <v>MS RACING</v>
      </c>
      <c r="H59" s="233" t="s">
        <v>1188</v>
      </c>
    </row>
    <row r="60" spans="1:8" ht="15" customHeight="1">
      <c r="A60" s="135"/>
      <c r="B60" s="100">
        <v>48</v>
      </c>
      <c r="C60" s="128" t="str">
        <f>VLOOKUP(B60,Startlist!B:F,2,FALSE)</f>
        <v>MV6</v>
      </c>
      <c r="D60" s="129" t="str">
        <f>CONCATENATE(VLOOKUP(B60,Startlist!B:H,3,FALSE)," / ",VLOOKUP(B60,Startlist!B:H,4,FALSE))</f>
        <v>Kaspar Kasari / Hannes Kuusmaa</v>
      </c>
      <c r="E60" s="130" t="str">
        <f>VLOOKUP(B60,Startlist!B:F,5,FALSE)</f>
        <v>EST</v>
      </c>
      <c r="F60" s="129" t="str">
        <f>VLOOKUP(B60,Startlist!B:H,7,FALSE)</f>
        <v>Honda Civic Type-R</v>
      </c>
      <c r="G60" s="129" t="str">
        <f>VLOOKUP(B60,Startlist!B:H,6,FALSE)</f>
        <v>ECOM MOTORSPORT</v>
      </c>
      <c r="H60" s="233" t="s">
        <v>1188</v>
      </c>
    </row>
    <row r="61" spans="1:8" ht="15" customHeight="1">
      <c r="A61" s="135"/>
      <c r="B61" s="100">
        <v>54</v>
      </c>
      <c r="C61" s="128" t="str">
        <f>VLOOKUP(B61,Startlist!B:F,2,FALSE)</f>
        <v>MV7</v>
      </c>
      <c r="D61" s="129" t="str">
        <f>CONCATENATE(VLOOKUP(B61,Startlist!B:H,3,FALSE)," / ",VLOOKUP(B61,Startlist!B:H,4,FALSE))</f>
        <v>Kristian Pints / Cristen Laos</v>
      </c>
      <c r="E61" s="130" t="str">
        <f>VLOOKUP(B61,Startlist!B:F,5,FALSE)</f>
        <v>EST</v>
      </c>
      <c r="F61" s="129" t="str">
        <f>VLOOKUP(B61,Startlist!B:H,7,FALSE)</f>
        <v>BMW 325</v>
      </c>
      <c r="G61" s="129" t="str">
        <f>VLOOKUP(B61,Startlist!B:H,6,FALSE)</f>
        <v>KAUR MOTORSPORT</v>
      </c>
      <c r="H61" s="233" t="s">
        <v>1188</v>
      </c>
    </row>
    <row r="62" spans="1:8" ht="15" customHeight="1">
      <c r="A62" s="135"/>
      <c r="B62" s="100">
        <v>58</v>
      </c>
      <c r="C62" s="128" t="str">
        <f>VLOOKUP(B62,Startlist!B:F,2,FALSE)</f>
        <v>MV5</v>
      </c>
      <c r="D62" s="129" t="str">
        <f>CONCATENATE(VLOOKUP(B62,Startlist!B:H,3,FALSE)," / ",VLOOKUP(B62,Startlist!B:H,4,FALSE))</f>
        <v>Maila Vaher / Inger Tuur</v>
      </c>
      <c r="E62" s="130" t="str">
        <f>VLOOKUP(B62,Startlist!B:F,5,FALSE)</f>
        <v>EST</v>
      </c>
      <c r="F62" s="129" t="str">
        <f>VLOOKUP(B62,Startlist!B:H,7,FALSE)</f>
        <v>Nissan Sunny</v>
      </c>
      <c r="G62" s="129" t="str">
        <f>VLOOKUP(B62,Startlist!B:H,6,FALSE)</f>
        <v>SAR-TECH MOTORSPORT</v>
      </c>
      <c r="H62" s="233" t="s">
        <v>1188</v>
      </c>
    </row>
    <row r="63" spans="1:8" ht="15" customHeight="1">
      <c r="A63" s="135"/>
      <c r="B63" s="100">
        <v>59</v>
      </c>
      <c r="C63" s="128" t="str">
        <f>VLOOKUP(B63,Startlist!B:F,2,FALSE)</f>
        <v>MV5</v>
      </c>
      <c r="D63" s="129" t="str">
        <f>CONCATENATE(VLOOKUP(B63,Startlist!B:H,3,FALSE)," / ",VLOOKUP(B63,Startlist!B:H,4,FALSE))</f>
        <v>Henri Franke / Silver Siivelt</v>
      </c>
      <c r="E63" s="130" t="str">
        <f>VLOOKUP(B63,Startlist!B:F,5,FALSE)</f>
        <v>EST</v>
      </c>
      <c r="F63" s="129" t="str">
        <f>VLOOKUP(B63,Startlist!B:H,7,FALSE)</f>
        <v>Suzuki Baleno</v>
      </c>
      <c r="G63" s="129" t="str">
        <f>VLOOKUP(B63,Startlist!B:H,6,FALSE)</f>
        <v>ECOM MOTORSPORT</v>
      </c>
      <c r="H63" s="233" t="s">
        <v>1188</v>
      </c>
    </row>
    <row r="64" spans="1:8" ht="15" customHeight="1">
      <c r="A64" s="135"/>
      <c r="B64" s="100">
        <v>60</v>
      </c>
      <c r="C64" s="128" t="str">
        <f>VLOOKUP(B64,Startlist!B:F,2,FALSE)</f>
        <v>MV6</v>
      </c>
      <c r="D64" s="129" t="str">
        <f>CONCATENATE(VLOOKUP(B64,Startlist!B:H,3,FALSE)," / ",VLOOKUP(B64,Startlist!B:H,4,FALSE))</f>
        <v>Lauri Luts / Urmo Luts</v>
      </c>
      <c r="E64" s="130" t="str">
        <f>VLOOKUP(B64,Startlist!B:F,5,FALSE)</f>
        <v>EST</v>
      </c>
      <c r="F64" s="129" t="str">
        <f>VLOOKUP(B64,Startlist!B:H,7,FALSE)</f>
        <v>VW Golf II</v>
      </c>
      <c r="G64" s="129" t="str">
        <f>VLOOKUP(B64,Startlist!B:H,6,FALSE)</f>
        <v>LIGUR RACING</v>
      </c>
      <c r="H64" s="233" t="s">
        <v>1188</v>
      </c>
    </row>
    <row r="65" spans="1:8" ht="15" customHeight="1">
      <c r="A65" s="135"/>
      <c r="B65" s="100">
        <v>64</v>
      </c>
      <c r="C65" s="128" t="str">
        <f>VLOOKUP(B65,Startlist!B:F,2,FALSE)</f>
        <v>MV5</v>
      </c>
      <c r="D65" s="129" t="str">
        <f>CONCATENATE(VLOOKUP(B65,Startlist!B:H,3,FALSE)," / ",VLOOKUP(B65,Startlist!B:H,4,FALSE))</f>
        <v>Janek Jelle / Andres Lichtfeldt</v>
      </c>
      <c r="E65" s="130" t="str">
        <f>VLOOKUP(B65,Startlist!B:F,5,FALSE)</f>
        <v>EST</v>
      </c>
      <c r="F65" s="129" t="str">
        <f>VLOOKUP(B65,Startlist!B:H,7,FALSE)</f>
        <v>VAZ 2105</v>
      </c>
      <c r="G65" s="129" t="str">
        <f>VLOOKUP(B65,Startlist!B:H,6,FALSE)</f>
        <v>EHMOFIX RALLY TEAM</v>
      </c>
      <c r="H65" s="233" t="s">
        <v>1188</v>
      </c>
    </row>
    <row r="66" spans="1:8" ht="15" customHeight="1">
      <c r="A66" s="135"/>
      <c r="B66" s="100">
        <v>201</v>
      </c>
      <c r="C66" s="128" t="str">
        <f>VLOOKUP(B66,Startlist!B:F,2,FALSE)</f>
        <v>MV3</v>
      </c>
      <c r="D66" s="129" t="str">
        <f>CONCATENATE(VLOOKUP(B66,Startlist!B:H,3,FALSE)," / ",VLOOKUP(B66,Startlist!B:H,4,FALSE))</f>
        <v>Karl Tarrend / Mirko Kaunis</v>
      </c>
      <c r="E66" s="130" t="str">
        <f>VLOOKUP(B66,Startlist!B:F,5,FALSE)</f>
        <v>EST</v>
      </c>
      <c r="F66" s="129" t="str">
        <f>VLOOKUP(B66,Startlist!B:H,7,FALSE)</f>
        <v>Citroen C2R2</v>
      </c>
      <c r="G66" s="129" t="str">
        <f>VLOOKUP(B66,Startlist!B:H,6,FALSE)</f>
        <v>ASRT RALLY TEAM</v>
      </c>
      <c r="H66" s="233" t="s">
        <v>1188</v>
      </c>
    </row>
    <row r="67" spans="1:8" ht="15" customHeight="1">
      <c r="A67" s="135"/>
      <c r="B67" s="100">
        <v>207</v>
      </c>
      <c r="C67" s="128" t="str">
        <f>VLOOKUP(B67,Startlist!B:F,2,FALSE)</f>
        <v>MV3</v>
      </c>
      <c r="D67" s="129" t="str">
        <f>CONCATENATE(VLOOKUP(B67,Startlist!B:H,3,FALSE)," / ",VLOOKUP(B67,Startlist!B:H,4,FALSE))</f>
        <v>Oliver Ojaperv / Jarno Talve</v>
      </c>
      <c r="E67" s="130" t="str">
        <f>VLOOKUP(B67,Startlist!B:F,5,FALSE)</f>
        <v>EST</v>
      </c>
      <c r="F67" s="129" t="str">
        <f>VLOOKUP(B67,Startlist!B:H,7,FALSE)</f>
        <v>Ford Fiesta</v>
      </c>
      <c r="G67" s="129" t="str">
        <f>VLOOKUP(B67,Startlist!B:H,6,FALSE)</f>
        <v>OT RACING</v>
      </c>
      <c r="H67" s="233" t="s">
        <v>1188</v>
      </c>
    </row>
    <row r="68" spans="1:8" ht="12.75">
      <c r="A68" s="101"/>
      <c r="B68" s="101"/>
      <c r="C68" s="101"/>
      <c r="D68" s="101"/>
      <c r="E68" s="101"/>
      <c r="F68" s="101"/>
      <c r="G68" s="101"/>
      <c r="H68" s="110"/>
    </row>
    <row r="69" spans="1:8" ht="12.75">
      <c r="A69" s="101"/>
      <c r="B69" s="101"/>
      <c r="C69" s="101"/>
      <c r="D69" s="101"/>
      <c r="E69" s="101"/>
      <c r="F69" s="101"/>
      <c r="G69" s="101"/>
      <c r="H69" s="110"/>
    </row>
    <row r="70" spans="1:8" ht="12.75">
      <c r="A70" s="101"/>
      <c r="B70" s="101"/>
      <c r="C70" s="101"/>
      <c r="D70" s="101"/>
      <c r="E70" s="101"/>
      <c r="F70" s="101"/>
      <c r="G70" s="101"/>
      <c r="H70" s="110"/>
    </row>
    <row r="71" spans="1:8" ht="12.75">
      <c r="A71" s="101"/>
      <c r="B71" s="101"/>
      <c r="C71" s="101"/>
      <c r="D71" s="101"/>
      <c r="E71" s="101"/>
      <c r="F71" s="101"/>
      <c r="G71" s="101"/>
      <c r="H71" s="110"/>
    </row>
    <row r="72" spans="1:8" ht="12.75">
      <c r="A72" s="101"/>
      <c r="B72" s="101"/>
      <c r="C72" s="101"/>
      <c r="D72" s="101"/>
      <c r="E72" s="101"/>
      <c r="F72" s="101"/>
      <c r="G72" s="101"/>
      <c r="H72" s="110"/>
    </row>
    <row r="73" spans="1:8" ht="12.75">
      <c r="A73" s="101"/>
      <c r="B73" s="101"/>
      <c r="C73" s="101"/>
      <c r="D73" s="101"/>
      <c r="E73" s="101"/>
      <c r="F73" s="101"/>
      <c r="G73" s="101"/>
      <c r="H73" s="110"/>
    </row>
  </sheetData>
  <autoFilter ref="A7:H67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tabColor indexed="22"/>
  </sheetPr>
  <dimension ref="A1:H59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1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04" customWidth="1"/>
  </cols>
  <sheetData>
    <row r="1" spans="5:8" ht="15.75">
      <c r="E1" s="1" t="str">
        <f>Startlist!$F1</f>
        <v> </v>
      </c>
      <c r="H1" s="108"/>
    </row>
    <row r="2" spans="2:8" ht="15" customHeight="1">
      <c r="B2" s="2"/>
      <c r="E2" s="1" t="str">
        <f>Startlist!$F2</f>
        <v>8th  VÕRUMAA  WINTER RALLY 2015</v>
      </c>
      <c r="H2" s="109"/>
    </row>
    <row r="3" spans="2:8" ht="15">
      <c r="B3" s="2"/>
      <c r="E3" s="53" t="str">
        <f>Startlist!$F3</f>
        <v>February 20-21, 2015</v>
      </c>
      <c r="H3" s="109"/>
    </row>
    <row r="4" spans="2:8" ht="15">
      <c r="B4" s="2"/>
      <c r="E4" s="53" t="str">
        <f>Startlist!$F4</f>
        <v>VÕRU</v>
      </c>
      <c r="H4" s="109"/>
    </row>
    <row r="5" ht="15" customHeight="1">
      <c r="H5" s="109"/>
    </row>
    <row r="6" spans="2:8" ht="15.75" customHeight="1">
      <c r="B6" s="140" t="s">
        <v>52</v>
      </c>
      <c r="H6" s="93"/>
    </row>
    <row r="7" spans="2:8" ht="12.75">
      <c r="B7" s="138" t="s">
        <v>17</v>
      </c>
      <c r="C7" s="131" t="s">
        <v>1</v>
      </c>
      <c r="D7" s="132" t="s">
        <v>2</v>
      </c>
      <c r="E7" s="131"/>
      <c r="F7" s="133" t="s">
        <v>14</v>
      </c>
      <c r="G7" s="134" t="s">
        <v>13</v>
      </c>
      <c r="H7" s="139" t="s">
        <v>6</v>
      </c>
    </row>
    <row r="8" spans="1:8" ht="15" customHeight="1">
      <c r="A8" s="135">
        <v>1</v>
      </c>
      <c r="B8" s="100">
        <v>1</v>
      </c>
      <c r="C8" s="128" t="str">
        <f>VLOOKUP(B8,Startlist!B:F,2,FALSE)</f>
        <v>MV1</v>
      </c>
      <c r="D8" s="129" t="str">
        <f>CONCATENATE(VLOOKUP(B8,Startlist!B:H,3,FALSE)," / ",VLOOKUP(B8,Startlist!B:H,4,FALSE))</f>
        <v>Sander Pärn / James Morgan</v>
      </c>
      <c r="E8" s="130" t="str">
        <f>VLOOKUP(B8,Startlist!B:F,5,FALSE)</f>
        <v>EST / GB</v>
      </c>
      <c r="F8" s="129" t="str">
        <f>VLOOKUP(B8,Startlist!B:H,7,FALSE)</f>
        <v>Ford Fiesta RS</v>
      </c>
      <c r="G8" s="129" t="str">
        <f>VLOOKUP(B8,Startlist!B:H,6,FALSE)</f>
        <v>MM-MOTORSPORT</v>
      </c>
      <c r="H8" s="137" t="str">
        <f>VLOOKUP(B8,Results!B:M,5,FALSE)</f>
        <v> 7.24,0</v>
      </c>
    </row>
    <row r="9" spans="1:8" ht="15" customHeight="1">
      <c r="A9" s="135">
        <f>A8+1</f>
        <v>2</v>
      </c>
      <c r="B9" s="100">
        <v>3</v>
      </c>
      <c r="C9" s="128" t="str">
        <f>VLOOKUP(B9,Startlist!B:F,2,FALSE)</f>
        <v>MV2</v>
      </c>
      <c r="D9" s="129" t="str">
        <f>CONCATENATE(VLOOKUP(B9,Startlist!B:H,3,FALSE)," / ",VLOOKUP(B9,Startlist!B:H,4,FALSE))</f>
        <v>Rainer Aus / Simo Koskinen</v>
      </c>
      <c r="E9" s="130" t="str">
        <f>VLOOKUP(B9,Startlist!B:F,5,FALSE)</f>
        <v>EST</v>
      </c>
      <c r="F9" s="129" t="str">
        <f>VLOOKUP(B9,Startlist!B:H,7,FALSE)</f>
        <v>Mitsubishi Lancer Evo 9</v>
      </c>
      <c r="G9" s="129" t="str">
        <f>VLOOKUP(B9,Startlist!B:H,6,FALSE)</f>
        <v>LEDRENT RALLY TEAM</v>
      </c>
      <c r="H9" s="137" t="str">
        <f>VLOOKUP(B9,Results!B:M,5,FALSE)</f>
        <v> 7.26,5</v>
      </c>
    </row>
    <row r="10" spans="1:8" ht="15" customHeight="1">
      <c r="A10" s="135">
        <f aca="true" t="shared" si="0" ref="A10:A49">A9+1</f>
        <v>3</v>
      </c>
      <c r="B10" s="100">
        <v>100</v>
      </c>
      <c r="C10" s="128" t="str">
        <f>VLOOKUP(B10,Startlist!B:F,2,FALSE)</f>
        <v>MV2</v>
      </c>
      <c r="D10" s="129" t="str">
        <f>CONCATENATE(VLOOKUP(B10,Startlist!B:H,3,FALSE)," / ",VLOOKUP(B10,Startlist!B:H,4,FALSE))</f>
        <v>Siim Plangi / Marek Sarapuu</v>
      </c>
      <c r="E10" s="130" t="str">
        <f>VLOOKUP(B10,Startlist!B:F,5,FALSE)</f>
        <v>EST</v>
      </c>
      <c r="F10" s="129" t="str">
        <f>VLOOKUP(B10,Startlist!B:H,7,FALSE)</f>
        <v>Mitsubishi Lancer Evo 10</v>
      </c>
      <c r="G10" s="129" t="str">
        <f>VLOOKUP(B10,Startlist!B:H,6,FALSE)</f>
        <v>ASRT RALLY TEAM</v>
      </c>
      <c r="H10" s="137" t="str">
        <f>VLOOKUP(B10,Results!B:M,5,FALSE)</f>
        <v> 7.27,4</v>
      </c>
    </row>
    <row r="11" spans="1:8" ht="15" customHeight="1">
      <c r="A11" s="135">
        <f t="shared" si="0"/>
        <v>4</v>
      </c>
      <c r="B11" s="100">
        <v>4</v>
      </c>
      <c r="C11" s="128" t="str">
        <f>VLOOKUP(B11,Startlist!B:F,2,FALSE)</f>
        <v>MV2</v>
      </c>
      <c r="D11" s="129" t="str">
        <f>CONCATENATE(VLOOKUP(B11,Startlist!B:H,3,FALSE)," / ",VLOOKUP(B11,Startlist!B:H,4,FALSE))</f>
        <v>Egon Kaur / Annika Arnek</v>
      </c>
      <c r="E11" s="130" t="str">
        <f>VLOOKUP(B11,Startlist!B:F,5,FALSE)</f>
        <v>EST</v>
      </c>
      <c r="F11" s="129" t="str">
        <f>VLOOKUP(B11,Startlist!B:H,7,FALSE)</f>
        <v>Mitsubishi Lancer Evo 9</v>
      </c>
      <c r="G11" s="129" t="str">
        <f>VLOOKUP(B11,Startlist!B:H,6,FALSE)</f>
        <v>KAUR MOTORSPORT</v>
      </c>
      <c r="H11" s="137" t="str">
        <f>VLOOKUP(B11,Results!B:M,5,FALSE)</f>
        <v> 7.27,5</v>
      </c>
    </row>
    <row r="12" spans="1:8" ht="15" customHeight="1">
      <c r="A12" s="135">
        <f t="shared" si="0"/>
        <v>5</v>
      </c>
      <c r="B12" s="100">
        <v>2</v>
      </c>
      <c r="C12" s="128" t="str">
        <f>VLOOKUP(B12,Startlist!B:F,2,FALSE)</f>
        <v>MV2</v>
      </c>
      <c r="D12" s="129" t="str">
        <f>CONCATENATE(VLOOKUP(B12,Startlist!B:H,3,FALSE)," / ",VLOOKUP(B12,Startlist!B:H,4,FALSE))</f>
        <v>Timmu Kōrge / Erki Pints</v>
      </c>
      <c r="E12" s="130" t="str">
        <f>VLOOKUP(B12,Startlist!B:F,5,FALSE)</f>
        <v>EST</v>
      </c>
      <c r="F12" s="129" t="str">
        <f>VLOOKUP(B12,Startlist!B:H,7,FALSE)</f>
        <v>Mitsubishi Lancer Evo 9</v>
      </c>
      <c r="G12" s="129" t="str">
        <f>VLOOKUP(B12,Startlist!B:H,6,FALSE)</f>
        <v>SAR-TECH MOTORSPORT</v>
      </c>
      <c r="H12" s="137" t="str">
        <f>VLOOKUP(B12,Results!B:M,5,FALSE)</f>
        <v> 7.27,8</v>
      </c>
    </row>
    <row r="13" spans="1:8" ht="15" customHeight="1">
      <c r="A13" s="135">
        <f t="shared" si="0"/>
        <v>6</v>
      </c>
      <c r="B13" s="100">
        <v>5</v>
      </c>
      <c r="C13" s="128" t="str">
        <f>VLOOKUP(B13,Startlist!B:F,2,FALSE)</f>
        <v>MV1</v>
      </c>
      <c r="D13" s="129" t="str">
        <f>CONCATENATE(VLOOKUP(B13,Startlist!B:H,3,FALSE)," / ",VLOOKUP(B13,Startlist!B:H,4,FALSE))</f>
        <v>Roland Murakas / Kalle Adler</v>
      </c>
      <c r="E13" s="130" t="str">
        <f>VLOOKUP(B13,Startlist!B:F,5,FALSE)</f>
        <v>EST</v>
      </c>
      <c r="F13" s="129" t="str">
        <f>VLOOKUP(B13,Startlist!B:H,7,FALSE)</f>
        <v>Mitsubishi Lancer Evo 9</v>
      </c>
      <c r="G13" s="129" t="str">
        <f>VLOOKUP(B13,Startlist!B:H,6,FALSE)</f>
        <v>PROREHV RALLY TEAM</v>
      </c>
      <c r="H13" s="137" t="str">
        <f>VLOOKUP(B13,Results!B:M,5,FALSE)</f>
        <v> 7.30,2</v>
      </c>
    </row>
    <row r="14" spans="1:8" ht="15" customHeight="1">
      <c r="A14" s="135">
        <f t="shared" si="0"/>
        <v>7</v>
      </c>
      <c r="B14" s="100">
        <v>8</v>
      </c>
      <c r="C14" s="128" t="str">
        <f>VLOOKUP(B14,Startlist!B:F,2,FALSE)</f>
        <v>MV8</v>
      </c>
      <c r="D14" s="129" t="str">
        <f>CONCATENATE(VLOOKUP(B14,Startlist!B:H,3,FALSE)," / ",VLOOKUP(B14,Startlist!B:H,4,FALSE))</f>
        <v>Ranno Bundsen / Robert Loshtshenikov</v>
      </c>
      <c r="E14" s="130" t="str">
        <f>VLOOKUP(B14,Startlist!B:F,5,FALSE)</f>
        <v>EST</v>
      </c>
      <c r="F14" s="129" t="str">
        <f>VLOOKUP(B14,Startlist!B:H,7,FALSE)</f>
        <v>Mitsubishi Lancer Evo 6</v>
      </c>
      <c r="G14" s="129" t="str">
        <f>VLOOKUP(B14,Startlist!B:H,6,FALSE)</f>
        <v>TIKKRI MOTORSPORT</v>
      </c>
      <c r="H14" s="137" t="str">
        <f>VLOOKUP(B14,Results!B:M,5,FALSE)</f>
        <v> 7.37,4</v>
      </c>
    </row>
    <row r="15" spans="1:8" ht="15" customHeight="1">
      <c r="A15" s="135">
        <f t="shared" si="0"/>
        <v>8</v>
      </c>
      <c r="B15" s="100">
        <v>17</v>
      </c>
      <c r="C15" s="128" t="str">
        <f>VLOOKUP(B15,Startlist!B:F,2,FALSE)</f>
        <v>MV4</v>
      </c>
      <c r="D15" s="129" t="str">
        <f>CONCATENATE(VLOOKUP(B15,Startlist!B:H,3,FALSE)," / ",VLOOKUP(B15,Startlist!B:H,4,FALSE))</f>
        <v>Karl-Martin Volver / Margus Jōerand</v>
      </c>
      <c r="E15" s="130" t="str">
        <f>VLOOKUP(B15,Startlist!B:F,5,FALSE)</f>
        <v>EST</v>
      </c>
      <c r="F15" s="129" t="str">
        <f>VLOOKUP(B15,Startlist!B:H,7,FALSE)</f>
        <v>Peugeot 208 R2</v>
      </c>
      <c r="G15" s="129" t="str">
        <f>VLOOKUP(B15,Startlist!B:H,6,FALSE)</f>
        <v>ASRT RALLY TEAM</v>
      </c>
      <c r="H15" s="137" t="str">
        <f>VLOOKUP(B15,Results!B:M,5,FALSE)</f>
        <v> 7.53,2</v>
      </c>
    </row>
    <row r="16" spans="1:8" ht="15" customHeight="1">
      <c r="A16" s="135">
        <f t="shared" si="0"/>
        <v>9</v>
      </c>
      <c r="B16" s="100">
        <v>19</v>
      </c>
      <c r="C16" s="128" t="str">
        <f>VLOOKUP(B16,Startlist!B:F,2,FALSE)</f>
        <v>MV2</v>
      </c>
      <c r="D16" s="129" t="str">
        <f>CONCATENATE(VLOOKUP(B16,Startlist!B:H,3,FALSE)," / ",VLOOKUP(B16,Startlist!B:H,4,FALSE))</f>
        <v>Mait Maarend / Mihkel Kapp</v>
      </c>
      <c r="E16" s="130" t="str">
        <f>VLOOKUP(B16,Startlist!B:F,5,FALSE)</f>
        <v>EST</v>
      </c>
      <c r="F16" s="129" t="str">
        <f>VLOOKUP(B16,Startlist!B:H,7,FALSE)</f>
        <v>Mitsubishi Lancer Evo 10</v>
      </c>
      <c r="G16" s="129" t="str">
        <f>VLOOKUP(B16,Startlist!B:H,6,FALSE)</f>
        <v>ECOM MOTORSPORT</v>
      </c>
      <c r="H16" s="137" t="str">
        <f>VLOOKUP(B16,Results!B:M,5,FALSE)</f>
        <v> 7.54,5</v>
      </c>
    </row>
    <row r="17" spans="1:8" ht="15" customHeight="1">
      <c r="A17" s="135">
        <f t="shared" si="0"/>
        <v>10</v>
      </c>
      <c r="B17" s="100">
        <v>208</v>
      </c>
      <c r="C17" s="128" t="str">
        <f>VLOOKUP(B17,Startlist!B:F,2,FALSE)</f>
        <v>MV3</v>
      </c>
      <c r="D17" s="129" t="str">
        <f>CONCATENATE(VLOOKUP(B17,Startlist!B:H,3,FALSE)," / ",VLOOKUP(B17,Startlist!B:H,4,FALSE))</f>
        <v>Miko-Ove Niinemäe / Martin Valter</v>
      </c>
      <c r="E17" s="130" t="str">
        <f>VLOOKUP(B17,Startlist!B:F,5,FALSE)</f>
        <v>EST</v>
      </c>
      <c r="F17" s="129" t="str">
        <f>VLOOKUP(B17,Startlist!B:H,7,FALSE)</f>
        <v>Peugeot 208</v>
      </c>
      <c r="G17" s="129" t="str">
        <f>VLOOKUP(B17,Startlist!B:H,6,FALSE)</f>
        <v>CUEKS RACING</v>
      </c>
      <c r="H17" s="137" t="str">
        <f>VLOOKUP(B17,Results!B:M,5,FALSE)</f>
        <v> 7.54,7</v>
      </c>
    </row>
    <row r="18" spans="1:8" ht="15" customHeight="1">
      <c r="A18" s="135">
        <f t="shared" si="0"/>
        <v>11</v>
      </c>
      <c r="B18" s="100">
        <v>16</v>
      </c>
      <c r="C18" s="128" t="str">
        <f>VLOOKUP(B18,Startlist!B:F,2,FALSE)</f>
        <v>MV6</v>
      </c>
      <c r="D18" s="129" t="str">
        <f>CONCATENATE(VLOOKUP(B18,Startlist!B:H,3,FALSE)," / ",VLOOKUP(B18,Startlist!B:H,4,FALSE))</f>
        <v>Ken Torn / Riivo Mesila</v>
      </c>
      <c r="E18" s="130" t="str">
        <f>VLOOKUP(B18,Startlist!B:F,5,FALSE)</f>
        <v>EST</v>
      </c>
      <c r="F18" s="129" t="str">
        <f>VLOOKUP(B18,Startlist!B:H,7,FALSE)</f>
        <v>Honda Civic Type-R</v>
      </c>
      <c r="G18" s="129" t="str">
        <f>VLOOKUP(B18,Startlist!B:H,6,FALSE)</f>
        <v>SAR-TECH MOTORSPORT</v>
      </c>
      <c r="H18" s="137" t="str">
        <f>VLOOKUP(B18,Results!B:M,5,FALSE)</f>
        <v> 7.55,4</v>
      </c>
    </row>
    <row r="19" spans="1:8" ht="15" customHeight="1">
      <c r="A19" s="135">
        <f t="shared" si="0"/>
        <v>12</v>
      </c>
      <c r="B19" s="100">
        <v>36</v>
      </c>
      <c r="C19" s="128" t="str">
        <f>VLOOKUP(B19,Startlist!B:F,2,FALSE)</f>
        <v>MV8</v>
      </c>
      <c r="D19" s="129" t="str">
        <f>CONCATENATE(VLOOKUP(B19,Startlist!B:H,3,FALSE)," / ",VLOOKUP(B19,Startlist!B:H,4,FALSE))</f>
        <v>Vaiko Samm / Raigo Press</v>
      </c>
      <c r="E19" s="130" t="str">
        <f>VLOOKUP(B19,Startlist!B:F,5,FALSE)</f>
        <v>EST</v>
      </c>
      <c r="F19" s="129" t="str">
        <f>VLOOKUP(B19,Startlist!B:H,7,FALSE)</f>
        <v>Subaru Impreza WRX STI</v>
      </c>
      <c r="G19" s="129" t="str">
        <f>VLOOKUP(B19,Startlist!B:H,6,FALSE)</f>
        <v>ECOM MOTORSPORT</v>
      </c>
      <c r="H19" s="137" t="str">
        <f>VLOOKUP(B19,Results!B:M,5,FALSE)</f>
        <v> 7.55,9</v>
      </c>
    </row>
    <row r="20" spans="1:8" ht="15" customHeight="1">
      <c r="A20" s="135">
        <f t="shared" si="0"/>
        <v>13</v>
      </c>
      <c r="B20" s="100">
        <v>9</v>
      </c>
      <c r="C20" s="128" t="str">
        <f>VLOOKUP(B20,Startlist!B:F,2,FALSE)</f>
        <v>MV8</v>
      </c>
      <c r="D20" s="129" t="str">
        <f>CONCATENATE(VLOOKUP(B20,Startlist!B:H,3,FALSE)," / ",VLOOKUP(B20,Startlist!B:H,4,FALSE))</f>
        <v>Meelis Orgla / Jaan Halliste</v>
      </c>
      <c r="E20" s="130" t="str">
        <f>VLOOKUP(B20,Startlist!B:F,5,FALSE)</f>
        <v>EST</v>
      </c>
      <c r="F20" s="129" t="str">
        <f>VLOOKUP(B20,Startlist!B:H,7,FALSE)</f>
        <v>Mitsubishi Lancer Evo 7</v>
      </c>
      <c r="G20" s="129" t="str">
        <f>VLOOKUP(B20,Startlist!B:H,6,FALSE)</f>
        <v>CUEKS RACING</v>
      </c>
      <c r="H20" s="137" t="str">
        <f>VLOOKUP(B20,Results!B:M,5,FALSE)</f>
        <v> 8.01,1</v>
      </c>
    </row>
    <row r="21" spans="1:8" ht="15" customHeight="1">
      <c r="A21" s="135">
        <f t="shared" si="0"/>
        <v>14</v>
      </c>
      <c r="B21" s="100">
        <v>24</v>
      </c>
      <c r="C21" s="128" t="str">
        <f>VLOOKUP(B21,Startlist!B:F,2,FALSE)</f>
        <v>MV4</v>
      </c>
      <c r="D21" s="129" t="str">
        <f>CONCATENATE(VLOOKUP(B21,Startlist!B:H,3,FALSE)," / ",VLOOKUP(B21,Startlist!B:H,4,FALSE))</f>
        <v>Roland Poom / Marti Halling</v>
      </c>
      <c r="E21" s="130" t="str">
        <f>VLOOKUP(B21,Startlist!B:F,5,FALSE)</f>
        <v>EST</v>
      </c>
      <c r="F21" s="129" t="str">
        <f>VLOOKUP(B21,Startlist!B:H,7,FALSE)</f>
        <v>Ford Fiesta R2</v>
      </c>
      <c r="G21" s="129" t="str">
        <f>VLOOKUP(B21,Startlist!B:H,6,FALSE)</f>
        <v>KAUR MOTORSPORT</v>
      </c>
      <c r="H21" s="137" t="str">
        <f>VLOOKUP(B21,Results!B:M,5,FALSE)</f>
        <v> 8.01,9</v>
      </c>
    </row>
    <row r="22" spans="1:8" ht="15" customHeight="1">
      <c r="A22" s="135">
        <f t="shared" si="0"/>
        <v>15</v>
      </c>
      <c r="B22" s="100">
        <v>30</v>
      </c>
      <c r="C22" s="128" t="str">
        <f>VLOOKUP(B22,Startlist!B:F,2,FALSE)</f>
        <v>MV4</v>
      </c>
      <c r="D22" s="129" t="str">
        <f>CONCATENATE(VLOOKUP(B22,Startlist!B:H,3,FALSE)," / ",VLOOKUP(B22,Startlist!B:H,4,FALSE))</f>
        <v>Gustav Kruuda / Ken Järveoja</v>
      </c>
      <c r="E22" s="130" t="str">
        <f>VLOOKUP(B22,Startlist!B:F,5,FALSE)</f>
        <v>EST</v>
      </c>
      <c r="F22" s="129" t="str">
        <f>VLOOKUP(B22,Startlist!B:H,7,FALSE)</f>
        <v>Ford Fiesta R2</v>
      </c>
      <c r="G22" s="129" t="str">
        <f>VLOOKUP(B22,Startlist!B:H,6,FALSE)</f>
        <v>ME3</v>
      </c>
      <c r="H22" s="137" t="str">
        <f>VLOOKUP(B22,Results!B:M,5,FALSE)</f>
        <v> 8.05,4</v>
      </c>
    </row>
    <row r="23" spans="1:8" ht="15" customHeight="1">
      <c r="A23" s="135">
        <f t="shared" si="0"/>
        <v>16</v>
      </c>
      <c r="B23" s="100">
        <v>14</v>
      </c>
      <c r="C23" s="128" t="str">
        <f>VLOOKUP(B23,Startlist!B:F,2,FALSE)</f>
        <v>MV8</v>
      </c>
      <c r="D23" s="129" t="str">
        <f>CONCATENATE(VLOOKUP(B23,Startlist!B:H,3,FALSE)," / ",VLOOKUP(B23,Startlist!B:H,4,FALSE))</f>
        <v>Aiko Aigro / Kermo Kärtmann</v>
      </c>
      <c r="E23" s="130" t="str">
        <f>VLOOKUP(B23,Startlist!B:F,5,FALSE)</f>
        <v>EST</v>
      </c>
      <c r="F23" s="129" t="str">
        <f>VLOOKUP(B23,Startlist!B:H,7,FALSE)</f>
        <v>Mitsubishi Lancer Evo 6</v>
      </c>
      <c r="G23" s="129" t="str">
        <f>VLOOKUP(B23,Startlist!B:H,6,FALSE)</f>
        <v>TIKKRI MOTORSPORT</v>
      </c>
      <c r="H23" s="137" t="str">
        <f>VLOOKUP(B23,Results!B:M,5,FALSE)</f>
        <v> 8.07,5</v>
      </c>
    </row>
    <row r="24" spans="1:8" ht="15" customHeight="1">
      <c r="A24" s="135">
        <f t="shared" si="0"/>
        <v>17</v>
      </c>
      <c r="B24" s="100">
        <v>200</v>
      </c>
      <c r="C24" s="128" t="str">
        <f>VLOOKUP(B24,Startlist!B:F,2,FALSE)</f>
        <v>MV3</v>
      </c>
      <c r="D24" s="129" t="str">
        <f>CONCATENATE(VLOOKUP(B24,Startlist!B:H,3,FALSE)," / ",VLOOKUP(B24,Startlist!B:H,4,FALSE))</f>
        <v>Sander Siniorg / Karl-Artur Viitra</v>
      </c>
      <c r="E24" s="130" t="str">
        <f>VLOOKUP(B24,Startlist!B:F,5,FALSE)</f>
        <v>EST</v>
      </c>
      <c r="F24" s="129" t="str">
        <f>VLOOKUP(B24,Startlist!B:H,7,FALSE)</f>
        <v>Ford Fiesta R2</v>
      </c>
      <c r="G24" s="129" t="str">
        <f>VLOOKUP(B24,Startlist!B:H,6,FALSE)</f>
        <v>PROREHV RALLY TEAM</v>
      </c>
      <c r="H24" s="137" t="str">
        <f>VLOOKUP(B24,Results!B:M,5,FALSE)</f>
        <v> 8.07,6</v>
      </c>
    </row>
    <row r="25" spans="1:8" ht="15" customHeight="1">
      <c r="A25" s="135">
        <f t="shared" si="0"/>
        <v>18</v>
      </c>
      <c r="B25" s="100">
        <v>25</v>
      </c>
      <c r="C25" s="128" t="str">
        <f>VLOOKUP(B25,Startlist!B:F,2,FALSE)</f>
        <v>MV4</v>
      </c>
      <c r="D25" s="129" t="str">
        <f>CONCATENATE(VLOOKUP(B25,Startlist!B:H,3,FALSE)," / ",VLOOKUP(B25,Startlist!B:H,4,FALSE))</f>
        <v>David Sultanjants / Siim Oja</v>
      </c>
      <c r="E25" s="130" t="str">
        <f>VLOOKUP(B25,Startlist!B:F,5,FALSE)</f>
        <v>EST</v>
      </c>
      <c r="F25" s="129" t="str">
        <f>VLOOKUP(B25,Startlist!B:H,7,FALSE)</f>
        <v>Citroen DS3</v>
      </c>
      <c r="G25" s="129" t="str">
        <f>VLOOKUP(B25,Startlist!B:H,6,FALSE)</f>
        <v>MS RACING</v>
      </c>
      <c r="H25" s="137" t="str">
        <f>VLOOKUP(B25,Results!B:M,5,FALSE)</f>
        <v> 8.08,1</v>
      </c>
    </row>
    <row r="26" spans="1:8" ht="15" customHeight="1">
      <c r="A26" s="135">
        <f t="shared" si="0"/>
        <v>19</v>
      </c>
      <c r="B26" s="100">
        <v>20</v>
      </c>
      <c r="C26" s="128" t="str">
        <f>VLOOKUP(B26,Startlist!B:F,2,FALSE)</f>
        <v>MV8</v>
      </c>
      <c r="D26" s="129" t="str">
        <f>CONCATENATE(VLOOKUP(B26,Startlist!B:H,3,FALSE)," / ",VLOOKUP(B26,Startlist!B:H,4,FALSE))</f>
        <v>Rünno Ubinhain / Riho Tenveld</v>
      </c>
      <c r="E26" s="130" t="str">
        <f>VLOOKUP(B26,Startlist!B:F,5,FALSE)</f>
        <v>EST</v>
      </c>
      <c r="F26" s="129" t="str">
        <f>VLOOKUP(B26,Startlist!B:H,7,FALSE)</f>
        <v>Subaru Impreza STI</v>
      </c>
      <c r="G26" s="129" t="str">
        <f>VLOOKUP(B26,Startlist!B:H,6,FALSE)</f>
        <v>CUEKS RACING</v>
      </c>
      <c r="H26" s="137" t="str">
        <f>VLOOKUP(B26,Results!B:M,5,FALSE)</f>
        <v> 8.08,2</v>
      </c>
    </row>
    <row r="27" spans="1:8" ht="15" customHeight="1">
      <c r="A27" s="135">
        <f t="shared" si="0"/>
        <v>20</v>
      </c>
      <c r="B27" s="100">
        <v>205</v>
      </c>
      <c r="C27" s="128" t="str">
        <f>VLOOKUP(B27,Startlist!B:F,2,FALSE)</f>
        <v>MV3</v>
      </c>
      <c r="D27" s="129" t="str">
        <f>CONCATENATE(VLOOKUP(B27,Startlist!B:H,3,FALSE)," / ",VLOOKUP(B27,Startlist!B:H,4,FALSE))</f>
        <v>Alvar Kuusik / Riho Kens</v>
      </c>
      <c r="E27" s="130" t="str">
        <f>VLOOKUP(B27,Startlist!B:F,5,FALSE)</f>
        <v>EST</v>
      </c>
      <c r="F27" s="129" t="str">
        <f>VLOOKUP(B27,Startlist!B:H,7,FALSE)</f>
        <v>Ford Fiesta R2</v>
      </c>
      <c r="G27" s="129" t="str">
        <f>VLOOKUP(B27,Startlist!B:H,6,FALSE)</f>
        <v>TIKKRI MOTORSPORT</v>
      </c>
      <c r="H27" s="137" t="str">
        <f>VLOOKUP(B27,Results!B:M,5,FALSE)</f>
        <v> 8.08,8</v>
      </c>
    </row>
    <row r="28" spans="1:8" ht="15" customHeight="1">
      <c r="A28" s="135">
        <f t="shared" si="0"/>
        <v>21</v>
      </c>
      <c r="B28" s="100">
        <v>27</v>
      </c>
      <c r="C28" s="128" t="str">
        <f>VLOOKUP(B28,Startlist!B:F,2,FALSE)</f>
        <v>MV4</v>
      </c>
      <c r="D28" s="129" t="str">
        <f>CONCATENATE(VLOOKUP(B28,Startlist!B:H,3,FALSE)," / ",VLOOKUP(B28,Startlist!B:H,4,FALSE))</f>
        <v>Kristo Subi / Raido Subi</v>
      </c>
      <c r="E28" s="130" t="str">
        <f>VLOOKUP(B28,Startlist!B:F,5,FALSE)</f>
        <v>EST</v>
      </c>
      <c r="F28" s="129" t="str">
        <f>VLOOKUP(B28,Startlist!B:H,7,FALSE)</f>
        <v>Honda Civic Type-R</v>
      </c>
      <c r="G28" s="129" t="str">
        <f>VLOOKUP(B28,Startlist!B:H,6,FALSE)</f>
        <v>ECOM MOTORSPORT</v>
      </c>
      <c r="H28" s="137" t="str">
        <f>VLOOKUP(B28,Results!B:M,5,FALSE)</f>
        <v> 8.09,2</v>
      </c>
    </row>
    <row r="29" spans="1:8" ht="15" customHeight="1">
      <c r="A29" s="135">
        <f t="shared" si="0"/>
        <v>22</v>
      </c>
      <c r="B29" s="100">
        <v>28</v>
      </c>
      <c r="C29" s="128" t="str">
        <f>VLOOKUP(B29,Startlist!B:F,2,FALSE)</f>
        <v>MV6</v>
      </c>
      <c r="D29" s="129" t="str">
        <f>CONCATENATE(VLOOKUP(B29,Startlist!B:H,3,FALSE)," / ",VLOOKUP(B29,Startlist!B:H,4,FALSE))</f>
        <v>Sander Sepp / Ants Uustalu</v>
      </c>
      <c r="E29" s="130" t="str">
        <f>VLOOKUP(B29,Startlist!B:F,5,FALSE)</f>
        <v>EST</v>
      </c>
      <c r="F29" s="129" t="str">
        <f>VLOOKUP(B29,Startlist!B:H,7,FALSE)</f>
        <v>Renault Clio Ragnotti</v>
      </c>
      <c r="G29" s="129" t="str">
        <f>VLOOKUP(B29,Startlist!B:H,6,FALSE)</f>
        <v>SAR-TECH MOTORSPORT</v>
      </c>
      <c r="H29" s="137" t="str">
        <f>VLOOKUP(B29,Results!B:M,5,FALSE)</f>
        <v> 8.09,8</v>
      </c>
    </row>
    <row r="30" spans="1:8" ht="15" customHeight="1">
      <c r="A30" s="135">
        <f t="shared" si="0"/>
        <v>23</v>
      </c>
      <c r="B30" s="100">
        <v>203</v>
      </c>
      <c r="C30" s="128" t="str">
        <f>VLOOKUP(B30,Startlist!B:F,2,FALSE)</f>
        <v>MV3</v>
      </c>
      <c r="D30" s="129" t="str">
        <f>CONCATENATE(VLOOKUP(B30,Startlist!B:H,3,FALSE)," / ",VLOOKUP(B30,Startlist!B:H,4,FALSE))</f>
        <v>Kenneth Sepp / Tanel Kasesalu</v>
      </c>
      <c r="E30" s="130" t="str">
        <f>VLOOKUP(B30,Startlist!B:F,5,FALSE)</f>
        <v>EST</v>
      </c>
      <c r="F30" s="129" t="str">
        <f>VLOOKUP(B30,Startlist!B:H,7,FALSE)</f>
        <v>Ford Fiesta R2</v>
      </c>
      <c r="G30" s="129" t="str">
        <f>VLOOKUP(B30,Startlist!B:H,6,FALSE)</f>
        <v>SAR-TECH MOTORSPORT</v>
      </c>
      <c r="H30" s="137" t="str">
        <f>VLOOKUP(B30,Results!B:M,5,FALSE)</f>
        <v> 8.11,2</v>
      </c>
    </row>
    <row r="31" spans="1:8" ht="15" customHeight="1">
      <c r="A31" s="135">
        <f t="shared" si="0"/>
        <v>24</v>
      </c>
      <c r="B31" s="100">
        <v>204</v>
      </c>
      <c r="C31" s="128" t="str">
        <f>VLOOKUP(B31,Startlist!B:F,2,FALSE)</f>
        <v>MV3</v>
      </c>
      <c r="D31" s="129" t="str">
        <f>CONCATENATE(VLOOKUP(B31,Startlist!B:H,3,FALSE)," / ",VLOOKUP(B31,Startlist!B:H,4,FALSE))</f>
        <v>Kevin Kuusik / Kuldar Sikk</v>
      </c>
      <c r="E31" s="130" t="str">
        <f>VLOOKUP(B31,Startlist!B:F,5,FALSE)</f>
        <v>EST</v>
      </c>
      <c r="F31" s="129" t="str">
        <f>VLOOKUP(B31,Startlist!B:H,7,FALSE)</f>
        <v>Ford Fiesta R2</v>
      </c>
      <c r="G31" s="129" t="str">
        <f>VLOOKUP(B31,Startlist!B:H,6,FALSE)</f>
        <v>OT RACING</v>
      </c>
      <c r="H31" s="137" t="str">
        <f>VLOOKUP(B31,Results!B:M,5,FALSE)</f>
        <v> 8.12,5</v>
      </c>
    </row>
    <row r="32" spans="1:8" ht="15" customHeight="1">
      <c r="A32" s="135">
        <f t="shared" si="0"/>
        <v>25</v>
      </c>
      <c r="B32" s="100">
        <v>206</v>
      </c>
      <c r="C32" s="128" t="str">
        <f>VLOOKUP(B32,Startlist!B:F,2,FALSE)</f>
        <v>MV3</v>
      </c>
      <c r="D32" s="129" t="str">
        <f>CONCATENATE(VLOOKUP(B32,Startlist!B:H,3,FALSE)," / ",VLOOKUP(B32,Startlist!B:H,4,FALSE))</f>
        <v>Rasmus Uustulnd / Imre Kuusk</v>
      </c>
      <c r="E32" s="130" t="str">
        <f>VLOOKUP(B32,Startlist!B:F,5,FALSE)</f>
        <v>EST</v>
      </c>
      <c r="F32" s="129" t="str">
        <f>VLOOKUP(B32,Startlist!B:H,7,FALSE)</f>
        <v>Ford Fiesta R2</v>
      </c>
      <c r="G32" s="129" t="str">
        <f>VLOOKUP(B32,Startlist!B:H,6,FALSE)</f>
        <v>SAR-TECH MOTORSPORT</v>
      </c>
      <c r="H32" s="137" t="str">
        <f>VLOOKUP(B32,Results!B:M,5,FALSE)</f>
        <v> 8.13,7</v>
      </c>
    </row>
    <row r="33" spans="1:8" ht="15" customHeight="1">
      <c r="A33" s="135">
        <f t="shared" si="0"/>
        <v>26</v>
      </c>
      <c r="B33" s="100">
        <v>12</v>
      </c>
      <c r="C33" s="128" t="str">
        <f>VLOOKUP(B33,Startlist!B:F,2,FALSE)</f>
        <v>MV8</v>
      </c>
      <c r="D33" s="129" t="str">
        <f>CONCATENATE(VLOOKUP(B33,Startlist!B:H,3,FALSE)," / ",VLOOKUP(B33,Startlist!B:H,4,FALSE))</f>
        <v>Allan Ilves / Kristo Tamm</v>
      </c>
      <c r="E33" s="130" t="str">
        <f>VLOOKUP(B33,Startlist!B:F,5,FALSE)</f>
        <v>EST</v>
      </c>
      <c r="F33" s="129" t="str">
        <f>VLOOKUP(B33,Startlist!B:H,7,FALSE)</f>
        <v>Mitsubishi Lancer Evo 8</v>
      </c>
      <c r="G33" s="129" t="str">
        <f>VLOOKUP(B33,Startlist!B:H,6,FALSE)</f>
        <v>KAUR MOTORSPORT</v>
      </c>
      <c r="H33" s="137" t="str">
        <f>VLOOKUP(B33,Results!B:M,5,FALSE)</f>
        <v> 8.14,7</v>
      </c>
    </row>
    <row r="34" spans="1:8" ht="15" customHeight="1">
      <c r="A34" s="135">
        <f t="shared" si="0"/>
        <v>27</v>
      </c>
      <c r="B34" s="100">
        <v>11</v>
      </c>
      <c r="C34" s="128" t="str">
        <f>VLOOKUP(B34,Startlist!B:F,2,FALSE)</f>
        <v>MV2</v>
      </c>
      <c r="D34" s="129" t="str">
        <f>CONCATENATE(VLOOKUP(B34,Startlist!B:H,3,FALSE)," / ",VLOOKUP(B34,Startlist!B:H,4,FALSE))</f>
        <v>Yuri Sidorenko / Sergei Larens</v>
      </c>
      <c r="E34" s="130" t="str">
        <f>VLOOKUP(B34,Startlist!B:F,5,FALSE)</f>
        <v>RUS / EST</v>
      </c>
      <c r="F34" s="129" t="str">
        <f>VLOOKUP(B34,Startlist!B:H,7,FALSE)</f>
        <v>Mitsubishi Lancer Evo 9</v>
      </c>
      <c r="G34" s="129" t="str">
        <f>VLOOKUP(B34,Startlist!B:H,6,FALSE)</f>
        <v>BLISS RALLY</v>
      </c>
      <c r="H34" s="137" t="str">
        <f>VLOOKUP(B34,Results!B:M,5,FALSE)</f>
        <v> 8.18,3</v>
      </c>
    </row>
    <row r="35" spans="1:8" ht="15" customHeight="1">
      <c r="A35" s="135">
        <f t="shared" si="0"/>
        <v>28</v>
      </c>
      <c r="B35" s="100">
        <v>47</v>
      </c>
      <c r="C35" s="128" t="str">
        <f>VLOOKUP(B35,Startlist!B:F,2,FALSE)</f>
        <v>MV6</v>
      </c>
      <c r="D35" s="129" t="str">
        <f>CONCATENATE(VLOOKUP(B35,Startlist!B:H,3,FALSE)," / ",VLOOKUP(B35,Startlist!B:H,4,FALSE))</f>
        <v>Karel Tölp / Teele Sepp</v>
      </c>
      <c r="E35" s="130" t="str">
        <f>VLOOKUP(B35,Startlist!B:F,5,FALSE)</f>
        <v>EST</v>
      </c>
      <c r="F35" s="129" t="str">
        <f>VLOOKUP(B35,Startlist!B:H,7,FALSE)</f>
        <v>Honda Civic Type-R</v>
      </c>
      <c r="G35" s="129" t="str">
        <f>VLOOKUP(B35,Startlist!B:H,6,FALSE)</f>
        <v>ECOM MOTORSPORT</v>
      </c>
      <c r="H35" s="137" t="str">
        <f>VLOOKUP(B35,Results!B:M,5,FALSE)</f>
        <v> 8.19,4</v>
      </c>
    </row>
    <row r="36" spans="1:8" ht="15" customHeight="1">
      <c r="A36" s="135">
        <f t="shared" si="0"/>
        <v>29</v>
      </c>
      <c r="B36" s="100">
        <v>23</v>
      </c>
      <c r="C36" s="128" t="str">
        <f>VLOOKUP(B36,Startlist!B:F,2,FALSE)</f>
        <v>MV7</v>
      </c>
      <c r="D36" s="129" t="str">
        <f>CONCATENATE(VLOOKUP(B36,Startlist!B:H,3,FALSE)," / ",VLOOKUP(B36,Startlist!B:H,4,FALSE))</f>
        <v>Madis Vanaselja / Jaanus Hōbemägi</v>
      </c>
      <c r="E36" s="130" t="str">
        <f>VLOOKUP(B36,Startlist!B:F,5,FALSE)</f>
        <v>EST</v>
      </c>
      <c r="F36" s="129" t="str">
        <f>VLOOKUP(B36,Startlist!B:H,7,FALSE)</f>
        <v>BMW M3</v>
      </c>
      <c r="G36" s="129" t="str">
        <f>VLOOKUP(B36,Startlist!B:H,6,FALSE)</f>
        <v>MS RACING</v>
      </c>
      <c r="H36" s="137" t="str">
        <f>VLOOKUP(B36,Results!B:M,5,FALSE)</f>
        <v> 8.21,7</v>
      </c>
    </row>
    <row r="37" spans="1:8" ht="15" customHeight="1">
      <c r="A37" s="135">
        <f t="shared" si="0"/>
        <v>30</v>
      </c>
      <c r="B37" s="100">
        <v>201</v>
      </c>
      <c r="C37" s="128" t="str">
        <f>VLOOKUP(B37,Startlist!B:F,2,FALSE)</f>
        <v>MV3</v>
      </c>
      <c r="D37" s="129" t="str">
        <f>CONCATENATE(VLOOKUP(B37,Startlist!B:H,3,FALSE)," / ",VLOOKUP(B37,Startlist!B:H,4,FALSE))</f>
        <v>Karl Tarrend / Mirko Kaunis</v>
      </c>
      <c r="E37" s="130" t="str">
        <f>VLOOKUP(B37,Startlist!B:F,5,FALSE)</f>
        <v>EST</v>
      </c>
      <c r="F37" s="129" t="str">
        <f>VLOOKUP(B37,Startlist!B:H,7,FALSE)</f>
        <v>Citroen C2R2</v>
      </c>
      <c r="G37" s="129" t="str">
        <f>VLOOKUP(B37,Startlist!B:H,6,FALSE)</f>
        <v>ASRT RALLY TEAM</v>
      </c>
      <c r="H37" s="137" t="str">
        <f>VLOOKUP(B37,Results!B:M,5,FALSE)</f>
        <v> 8.23,5</v>
      </c>
    </row>
    <row r="38" spans="1:8" ht="15" customHeight="1">
      <c r="A38" s="135">
        <f t="shared" si="0"/>
        <v>31</v>
      </c>
      <c r="B38" s="100">
        <v>54</v>
      </c>
      <c r="C38" s="128" t="str">
        <f>VLOOKUP(B38,Startlist!B:F,2,FALSE)</f>
        <v>MV7</v>
      </c>
      <c r="D38" s="129" t="str">
        <f>CONCATENATE(VLOOKUP(B38,Startlist!B:H,3,FALSE)," / ",VLOOKUP(B38,Startlist!B:H,4,FALSE))</f>
        <v>Kristian Pints / Cristen Laos</v>
      </c>
      <c r="E38" s="130" t="str">
        <f>VLOOKUP(B38,Startlist!B:F,5,FALSE)</f>
        <v>EST</v>
      </c>
      <c r="F38" s="129" t="str">
        <f>VLOOKUP(B38,Startlist!B:H,7,FALSE)</f>
        <v>BMW 325</v>
      </c>
      <c r="G38" s="129" t="str">
        <f>VLOOKUP(B38,Startlist!B:H,6,FALSE)</f>
        <v>KAUR MOTORSPORT</v>
      </c>
      <c r="H38" s="137" t="str">
        <f>VLOOKUP(B38,Results!B:M,5,FALSE)</f>
        <v> 8.25,5</v>
      </c>
    </row>
    <row r="39" spans="1:8" ht="15" customHeight="1">
      <c r="A39" s="135">
        <f t="shared" si="0"/>
        <v>32</v>
      </c>
      <c r="B39" s="100">
        <v>21</v>
      </c>
      <c r="C39" s="128" t="str">
        <f>VLOOKUP(B39,Startlist!B:F,2,FALSE)</f>
        <v>MV7</v>
      </c>
      <c r="D39" s="129" t="str">
        <f>CONCATENATE(VLOOKUP(B39,Startlist!B:H,3,FALSE)," / ",VLOOKUP(B39,Startlist!B:H,4,FALSE))</f>
        <v>Dmitry Nikonchuk / Elena Nikonchuk</v>
      </c>
      <c r="E39" s="130" t="str">
        <f>VLOOKUP(B39,Startlist!B:F,5,FALSE)</f>
        <v>RUS</v>
      </c>
      <c r="F39" s="129" t="str">
        <f>VLOOKUP(B39,Startlist!B:H,7,FALSE)</f>
        <v>BMW M3</v>
      </c>
      <c r="G39" s="129" t="str">
        <f>VLOOKUP(B39,Startlist!B:H,6,FALSE)</f>
        <v>MS RACING</v>
      </c>
      <c r="H39" s="137" t="str">
        <f>VLOOKUP(B39,Results!B:M,5,FALSE)</f>
        <v> 8.26,4</v>
      </c>
    </row>
    <row r="40" spans="1:8" ht="15" customHeight="1">
      <c r="A40" s="135">
        <f t="shared" si="0"/>
        <v>33</v>
      </c>
      <c r="B40" s="100">
        <v>40</v>
      </c>
      <c r="C40" s="128" t="str">
        <f>VLOOKUP(B40,Startlist!B:F,2,FALSE)</f>
        <v>MV8</v>
      </c>
      <c r="D40" s="129" t="str">
        <f>CONCATENATE(VLOOKUP(B40,Startlist!B:H,3,FALSE)," / ",VLOOKUP(B40,Startlist!B:H,4,FALSE))</f>
        <v>Vadim Kuznetsov / Roman Kapustin</v>
      </c>
      <c r="E40" s="130" t="str">
        <f>VLOOKUP(B40,Startlist!B:F,5,FALSE)</f>
        <v>RUS</v>
      </c>
      <c r="F40" s="129" t="str">
        <f>VLOOKUP(B40,Startlist!B:H,7,FALSE)</f>
        <v>Subaru Impreza</v>
      </c>
      <c r="G40" s="129" t="str">
        <f>VLOOKUP(B40,Startlist!B:H,6,FALSE)</f>
        <v>TIKKRI MOTORSPORT</v>
      </c>
      <c r="H40" s="137" t="str">
        <f>VLOOKUP(B40,Results!B:M,5,FALSE)</f>
        <v> 8.33,7</v>
      </c>
    </row>
    <row r="41" spans="1:8" ht="15" customHeight="1">
      <c r="A41" s="135">
        <f t="shared" si="0"/>
        <v>34</v>
      </c>
      <c r="B41" s="100">
        <v>26</v>
      </c>
      <c r="C41" s="128" t="str">
        <f>VLOOKUP(B41,Startlist!B:F,2,FALSE)</f>
        <v>MV2</v>
      </c>
      <c r="D41" s="129" t="str">
        <f>CONCATENATE(VLOOKUP(B41,Startlist!B:H,3,FALSE)," / ",VLOOKUP(B41,Startlist!B:H,4,FALSE))</f>
        <v>Sergey Uger / Trofim Chikin</v>
      </c>
      <c r="E41" s="130" t="str">
        <f>VLOOKUP(B41,Startlist!B:F,5,FALSE)</f>
        <v>ISR / RUS</v>
      </c>
      <c r="F41" s="129" t="str">
        <f>VLOOKUP(B41,Startlist!B:H,7,FALSE)</f>
        <v>Mitsubishi Lancer Evo 10</v>
      </c>
      <c r="G41" s="129" t="str">
        <f>VLOOKUP(B41,Startlist!B:H,6,FALSE)</f>
        <v>CONE FOREST RALLY TEAM</v>
      </c>
      <c r="H41" s="137" t="str">
        <f>VLOOKUP(B41,Results!B:M,5,FALSE)</f>
        <v> 8.34,8</v>
      </c>
    </row>
    <row r="42" spans="1:8" ht="15" customHeight="1">
      <c r="A42" s="135">
        <f t="shared" si="0"/>
        <v>35</v>
      </c>
      <c r="B42" s="100">
        <v>62</v>
      </c>
      <c r="C42" s="128" t="str">
        <f>VLOOKUP(B42,Startlist!B:F,2,FALSE)</f>
        <v>MV6</v>
      </c>
      <c r="D42" s="129" t="str">
        <f>CONCATENATE(VLOOKUP(B42,Startlist!B:H,3,FALSE)," / ",VLOOKUP(B42,Startlist!B:H,4,FALSE))</f>
        <v>Raigo Reimal / Magnus Lepp</v>
      </c>
      <c r="E42" s="130" t="str">
        <f>VLOOKUP(B42,Startlist!B:F,5,FALSE)</f>
        <v>EST</v>
      </c>
      <c r="F42" s="129" t="str">
        <f>VLOOKUP(B42,Startlist!B:H,7,FALSE)</f>
        <v>VW Golf</v>
      </c>
      <c r="G42" s="129" t="str">
        <f>VLOOKUP(B42,Startlist!B:H,6,FALSE)</f>
        <v>SAR-TECH MOTORSPORT</v>
      </c>
      <c r="H42" s="137" t="str">
        <f>VLOOKUP(B42,Results!B:M,5,FALSE)</f>
        <v> 8.34,9</v>
      </c>
    </row>
    <row r="43" spans="1:8" ht="15" customHeight="1">
      <c r="A43" s="135">
        <f t="shared" si="0"/>
        <v>36</v>
      </c>
      <c r="B43" s="100">
        <v>22</v>
      </c>
      <c r="C43" s="128" t="str">
        <f>VLOOKUP(B43,Startlist!B:F,2,FALSE)</f>
        <v>MV7</v>
      </c>
      <c r="D43" s="129" t="str">
        <f>CONCATENATE(VLOOKUP(B43,Startlist!B:H,3,FALSE)," / ",VLOOKUP(B43,Startlist!B:H,4,FALSE))</f>
        <v>Lembit Soe / Ahto Pihlas</v>
      </c>
      <c r="E43" s="130" t="str">
        <f>VLOOKUP(B43,Startlist!B:F,5,FALSE)</f>
        <v>EST</v>
      </c>
      <c r="F43" s="129" t="str">
        <f>VLOOKUP(B43,Startlist!B:H,7,FALSE)</f>
        <v>Toyota Starlet</v>
      </c>
      <c r="G43" s="129" t="str">
        <f>VLOOKUP(B43,Startlist!B:H,6,FALSE)</f>
        <v>SAR-TECH MOTORSPORT</v>
      </c>
      <c r="H43" s="137" t="str">
        <f>VLOOKUP(B43,Results!B:M,5,FALSE)</f>
        <v> 8.35,6</v>
      </c>
    </row>
    <row r="44" spans="1:8" ht="15" customHeight="1">
      <c r="A44" s="135">
        <f t="shared" si="0"/>
        <v>37</v>
      </c>
      <c r="B44" s="100">
        <v>44</v>
      </c>
      <c r="C44" s="128" t="str">
        <f>VLOOKUP(B44,Startlist!B:F,2,FALSE)</f>
        <v>MV7</v>
      </c>
      <c r="D44" s="129" t="str">
        <f>CONCATENATE(VLOOKUP(B44,Startlist!B:H,3,FALSE)," / ",VLOOKUP(B44,Startlist!B:H,4,FALSE))</f>
        <v>Mario Jürimäe / Timo Kasesalu</v>
      </c>
      <c r="E44" s="130" t="str">
        <f>VLOOKUP(B44,Startlist!B:F,5,FALSE)</f>
        <v>EST</v>
      </c>
      <c r="F44" s="129" t="str">
        <f>VLOOKUP(B44,Startlist!B:H,7,FALSE)</f>
        <v>BMW M3</v>
      </c>
      <c r="G44" s="129" t="str">
        <f>VLOOKUP(B44,Startlist!B:H,6,FALSE)</f>
        <v>CUEKS RACING</v>
      </c>
      <c r="H44" s="137" t="str">
        <f>VLOOKUP(B44,Results!B:M,5,FALSE)</f>
        <v> 8.35,8</v>
      </c>
    </row>
    <row r="45" spans="1:8" ht="15" customHeight="1">
      <c r="A45" s="135">
        <f t="shared" si="0"/>
        <v>38</v>
      </c>
      <c r="B45" s="100">
        <v>53</v>
      </c>
      <c r="C45" s="128" t="str">
        <f>VLOOKUP(B45,Startlist!B:F,2,FALSE)</f>
        <v>MV4</v>
      </c>
      <c r="D45" s="129" t="str">
        <f>CONCATENATE(VLOOKUP(B45,Startlist!B:H,3,FALSE)," / ",VLOOKUP(B45,Startlist!B:H,4,FALSE))</f>
        <v>Laurynas Dirzininkas / Mindaugas Raibuzis</v>
      </c>
      <c r="E45" s="130" t="str">
        <f>VLOOKUP(B45,Startlist!B:F,5,FALSE)</f>
        <v>LIT</v>
      </c>
      <c r="F45" s="129" t="str">
        <f>VLOOKUP(B45,Startlist!B:H,7,FALSE)</f>
        <v>Ford Fiesta</v>
      </c>
      <c r="G45" s="129" t="str">
        <f>VLOOKUP(B45,Startlist!B:H,6,FALSE)</f>
        <v>ASK AUTORIKONA</v>
      </c>
      <c r="H45" s="137" t="str">
        <f>VLOOKUP(B45,Results!B:M,5,FALSE)</f>
        <v> 8.36,1</v>
      </c>
    </row>
    <row r="46" spans="1:8" ht="15" customHeight="1">
      <c r="A46" s="135">
        <f t="shared" si="0"/>
        <v>39</v>
      </c>
      <c r="B46" s="100">
        <v>55</v>
      </c>
      <c r="C46" s="128" t="str">
        <f>VLOOKUP(B46,Startlist!B:F,2,FALSE)</f>
        <v>MV6</v>
      </c>
      <c r="D46" s="129" t="str">
        <f>CONCATENATE(VLOOKUP(B46,Startlist!B:H,3,FALSE)," / ",VLOOKUP(B46,Startlist!B:H,4,FALSE))</f>
        <v>Marko Ringenberg / Allar Heina</v>
      </c>
      <c r="E46" s="130" t="str">
        <f>VLOOKUP(B46,Startlist!B:F,5,FALSE)</f>
        <v>EST</v>
      </c>
      <c r="F46" s="129" t="str">
        <f>VLOOKUP(B46,Startlist!B:H,7,FALSE)</f>
        <v>Opel Ascona</v>
      </c>
      <c r="G46" s="129" t="str">
        <f>VLOOKUP(B46,Startlist!B:H,6,FALSE)</f>
        <v>ECOM MOTORSPORT</v>
      </c>
      <c r="H46" s="137" t="str">
        <f>VLOOKUP(B46,Results!B:M,5,FALSE)</f>
        <v> 8.36,5</v>
      </c>
    </row>
    <row r="47" spans="1:8" ht="15" customHeight="1">
      <c r="A47" s="135">
        <f t="shared" si="0"/>
        <v>40</v>
      </c>
      <c r="B47" s="100">
        <v>35</v>
      </c>
      <c r="C47" s="128" t="str">
        <f>VLOOKUP(B47,Startlist!B:F,2,FALSE)</f>
        <v>MV7</v>
      </c>
      <c r="D47" s="129" t="str">
        <f>CONCATENATE(VLOOKUP(B47,Startlist!B:H,3,FALSE)," / ",VLOOKUP(B47,Startlist!B:H,4,FALSE))</f>
        <v>Egidijus Valeisa / Povilas Reisas</v>
      </c>
      <c r="E47" s="130" t="str">
        <f>VLOOKUP(B47,Startlist!B:F,5,FALSE)</f>
        <v>LIT</v>
      </c>
      <c r="F47" s="129" t="str">
        <f>VLOOKUP(B47,Startlist!B:H,7,FALSE)</f>
        <v>BMW M3</v>
      </c>
      <c r="G47" s="129" t="str">
        <f>VLOOKUP(B47,Startlist!B:H,6,FALSE)</f>
        <v>MAZEIKIU ASK</v>
      </c>
      <c r="H47" s="137" t="str">
        <f>VLOOKUP(B47,Results!B:M,5,FALSE)</f>
        <v> 8.37,1</v>
      </c>
    </row>
    <row r="48" spans="1:8" ht="15" customHeight="1">
      <c r="A48" s="135">
        <f t="shared" si="0"/>
        <v>41</v>
      </c>
      <c r="B48" s="100">
        <v>56</v>
      </c>
      <c r="C48" s="128" t="str">
        <f>VLOOKUP(B48,Startlist!B:F,2,FALSE)</f>
        <v>MV6</v>
      </c>
      <c r="D48" s="129" t="str">
        <f>CONCATENATE(VLOOKUP(B48,Startlist!B:H,3,FALSE)," / ",VLOOKUP(B48,Startlist!B:H,4,FALSE))</f>
        <v>Kasper Koosa / Ronald Jürgenson</v>
      </c>
      <c r="E48" s="130" t="str">
        <f>VLOOKUP(B48,Startlist!B:F,5,FALSE)</f>
        <v>EST</v>
      </c>
      <c r="F48" s="129" t="str">
        <f>VLOOKUP(B48,Startlist!B:H,7,FALSE)</f>
        <v>Nissan Sunny GTI</v>
      </c>
      <c r="G48" s="129" t="str">
        <f>VLOOKUP(B48,Startlist!B:H,6,FALSE)</f>
        <v>TIKKRI MOTORSPORT</v>
      </c>
      <c r="H48" s="137" t="str">
        <f>VLOOKUP(B48,Results!B:M,5,FALSE)</f>
        <v> 8.45,4</v>
      </c>
    </row>
    <row r="49" spans="1:8" ht="15" customHeight="1">
      <c r="A49" s="135">
        <f t="shared" si="0"/>
        <v>42</v>
      </c>
      <c r="B49" s="100">
        <v>49</v>
      </c>
      <c r="C49" s="128" t="str">
        <f>VLOOKUP(B49,Startlist!B:F,2,FALSE)</f>
        <v>MV5</v>
      </c>
      <c r="D49" s="129" t="str">
        <f>CONCATENATE(VLOOKUP(B49,Startlist!B:H,3,FALSE)," / ",VLOOKUP(B49,Startlist!B:H,4,FALSE))</f>
        <v>Rainer Meus / Kaupo Vana</v>
      </c>
      <c r="E49" s="130" t="str">
        <f>VLOOKUP(B49,Startlist!B:F,5,FALSE)</f>
        <v>EST</v>
      </c>
      <c r="F49" s="129" t="str">
        <f>VLOOKUP(B49,Startlist!B:H,7,FALSE)</f>
        <v>LADA VFTS</v>
      </c>
      <c r="G49" s="129" t="str">
        <f>VLOOKUP(B49,Startlist!B:H,6,FALSE)</f>
        <v>PROREHV RALLY TEAM</v>
      </c>
      <c r="H49" s="137" t="str">
        <f>VLOOKUP(B49,Results!B:M,5,FALSE)</f>
        <v> 8.46,1</v>
      </c>
    </row>
    <row r="50" spans="1:8" ht="15" customHeight="1">
      <c r="A50" s="135">
        <f aca="true" t="shared" si="1" ref="A50:A59">A49+1</f>
        <v>43</v>
      </c>
      <c r="B50" s="100">
        <v>42</v>
      </c>
      <c r="C50" s="128" t="str">
        <f>VLOOKUP(B50,Startlist!B:F,2,FALSE)</f>
        <v>MV8</v>
      </c>
      <c r="D50" s="129" t="str">
        <f>CONCATENATE(VLOOKUP(B50,Startlist!B:H,3,FALSE)," / ",VLOOKUP(B50,Startlist!B:H,4,FALSE))</f>
        <v>Denis Levyatov / Mariya Uger</v>
      </c>
      <c r="E50" s="130" t="str">
        <f>VLOOKUP(B50,Startlist!B:F,5,FALSE)</f>
        <v>RUS / ISR</v>
      </c>
      <c r="F50" s="129" t="str">
        <f>VLOOKUP(B50,Startlist!B:H,7,FALSE)</f>
        <v>Subaru Impreza</v>
      </c>
      <c r="G50" s="129" t="str">
        <f>VLOOKUP(B50,Startlist!B:H,6,FALSE)</f>
        <v>CONE FOREST RALLY TEAM</v>
      </c>
      <c r="H50" s="137" t="str">
        <f>VLOOKUP(B50,Results!B:M,5,FALSE)</f>
        <v> 8.48,2</v>
      </c>
    </row>
    <row r="51" spans="1:8" ht="15" customHeight="1">
      <c r="A51" s="135">
        <f t="shared" si="1"/>
        <v>44</v>
      </c>
      <c r="B51" s="100">
        <v>50</v>
      </c>
      <c r="C51" s="128" t="str">
        <f>VLOOKUP(B51,Startlist!B:F,2,FALSE)</f>
        <v>MV6</v>
      </c>
      <c r="D51" s="129" t="str">
        <f>CONCATENATE(VLOOKUP(B51,Startlist!B:H,3,FALSE)," / ",VLOOKUP(B51,Startlist!B:H,4,FALSE))</f>
        <v>Martin Vatter / Oliver Peebo</v>
      </c>
      <c r="E51" s="130" t="str">
        <f>VLOOKUP(B51,Startlist!B:F,5,FALSE)</f>
        <v>EST</v>
      </c>
      <c r="F51" s="129" t="str">
        <f>VLOOKUP(B51,Startlist!B:H,7,FALSE)</f>
        <v>Honda Civic Type-R</v>
      </c>
      <c r="G51" s="129" t="str">
        <f>VLOOKUP(B51,Startlist!B:H,6,FALSE)</f>
        <v>TIKKRI MOTORSPORT</v>
      </c>
      <c r="H51" s="137" t="str">
        <f>VLOOKUP(B51,Results!B:M,5,FALSE)</f>
        <v> 8.53,8</v>
      </c>
    </row>
    <row r="52" spans="1:8" ht="15" customHeight="1">
      <c r="A52" s="135">
        <f t="shared" si="1"/>
        <v>45</v>
      </c>
      <c r="B52" s="100">
        <v>57</v>
      </c>
      <c r="C52" s="128" t="str">
        <f>VLOOKUP(B52,Startlist!B:F,2,FALSE)</f>
        <v>MV6</v>
      </c>
      <c r="D52" s="129" t="str">
        <f>CONCATENATE(VLOOKUP(B52,Startlist!B:H,3,FALSE)," / ",VLOOKUP(B52,Startlist!B:H,4,FALSE))</f>
        <v>Peep Trave / Siim Sooäär</v>
      </c>
      <c r="E52" s="130" t="str">
        <f>VLOOKUP(B52,Startlist!B:F,5,FALSE)</f>
        <v>EST</v>
      </c>
      <c r="F52" s="129" t="str">
        <f>VLOOKUP(B52,Startlist!B:H,7,FALSE)</f>
        <v>Mitsubishi Colt</v>
      </c>
      <c r="G52" s="129" t="str">
        <f>VLOOKUP(B52,Startlist!B:H,6,FALSE)</f>
        <v>SAR-TECH MOTORSPORT</v>
      </c>
      <c r="H52" s="137" t="str">
        <f>VLOOKUP(B52,Results!B:M,5,FALSE)</f>
        <v> 8.57,3</v>
      </c>
    </row>
    <row r="53" spans="1:8" ht="15" customHeight="1">
      <c r="A53" s="135">
        <f t="shared" si="1"/>
        <v>46</v>
      </c>
      <c r="B53" s="100">
        <v>45</v>
      </c>
      <c r="C53" s="128" t="str">
        <f>VLOOKUP(B53,Startlist!B:F,2,FALSE)</f>
        <v>MV7</v>
      </c>
      <c r="D53" s="129" t="str">
        <f>CONCATENATE(VLOOKUP(B53,Startlist!B:H,3,FALSE)," / ",VLOOKUP(B53,Startlist!B:H,4,FALSE))</f>
        <v>Raiko Aru / Veiko Kullamäe</v>
      </c>
      <c r="E53" s="130" t="str">
        <f>VLOOKUP(B53,Startlist!B:F,5,FALSE)</f>
        <v>EST</v>
      </c>
      <c r="F53" s="129" t="str">
        <f>VLOOKUP(B53,Startlist!B:H,7,FALSE)</f>
        <v>BMW 325</v>
      </c>
      <c r="G53" s="129" t="str">
        <f>VLOOKUP(B53,Startlist!B:H,6,FALSE)</f>
        <v>ECOM MOTORSPORT</v>
      </c>
      <c r="H53" s="137" t="str">
        <f>VLOOKUP(B53,Results!B:M,5,FALSE)</f>
        <v> 9.02,0</v>
      </c>
    </row>
    <row r="54" spans="1:8" ht="15" customHeight="1">
      <c r="A54" s="135">
        <f t="shared" si="1"/>
        <v>47</v>
      </c>
      <c r="B54" s="100">
        <v>52</v>
      </c>
      <c r="C54" s="128" t="str">
        <f>VLOOKUP(B54,Startlist!B:F,2,FALSE)</f>
        <v>MV5</v>
      </c>
      <c r="D54" s="129" t="str">
        <f>CONCATENATE(VLOOKUP(B54,Startlist!B:H,3,FALSE)," / ",VLOOKUP(B54,Startlist!B:H,4,FALSE))</f>
        <v>Gert-Kaupo Kähr / Jan Pantalon</v>
      </c>
      <c r="E54" s="130" t="str">
        <f>VLOOKUP(B54,Startlist!B:F,5,FALSE)</f>
        <v>EST</v>
      </c>
      <c r="F54" s="129" t="str">
        <f>VLOOKUP(B54,Startlist!B:H,7,FALSE)</f>
        <v>Honda Civic</v>
      </c>
      <c r="G54" s="129" t="str">
        <f>VLOOKUP(B54,Startlist!B:H,6,FALSE)</f>
        <v>REINUP MOTORSPORT</v>
      </c>
      <c r="H54" s="137" t="str">
        <f>VLOOKUP(B54,Results!B:M,5,FALSE)</f>
        <v> 9.04,8</v>
      </c>
    </row>
    <row r="55" spans="1:8" ht="15" customHeight="1">
      <c r="A55" s="135">
        <f t="shared" si="1"/>
        <v>48</v>
      </c>
      <c r="B55" s="100">
        <v>61</v>
      </c>
      <c r="C55" s="128" t="str">
        <f>VLOOKUP(B55,Startlist!B:F,2,FALSE)</f>
        <v>MV5</v>
      </c>
      <c r="D55" s="129" t="str">
        <f>CONCATENATE(VLOOKUP(B55,Startlist!B:H,3,FALSE)," / ",VLOOKUP(B55,Startlist!B:H,4,FALSE))</f>
        <v>Tauri Pihlas / Ott Kiil</v>
      </c>
      <c r="E55" s="130" t="str">
        <f>VLOOKUP(B55,Startlist!B:F,5,FALSE)</f>
        <v>EST</v>
      </c>
      <c r="F55" s="129" t="str">
        <f>VLOOKUP(B55,Startlist!B:H,7,FALSE)</f>
        <v>Toyota Starlet</v>
      </c>
      <c r="G55" s="129" t="str">
        <f>VLOOKUP(B55,Startlist!B:H,6,FALSE)</f>
        <v>SAR-TECH MOTORSPORT</v>
      </c>
      <c r="H55" s="137" t="str">
        <f>VLOOKUP(B55,Results!B:M,5,FALSE)</f>
        <v> 9.10,9</v>
      </c>
    </row>
    <row r="56" spans="1:8" ht="15" customHeight="1">
      <c r="A56" s="135">
        <f t="shared" si="1"/>
        <v>49</v>
      </c>
      <c r="B56" s="100">
        <v>51</v>
      </c>
      <c r="C56" s="128" t="str">
        <f>VLOOKUP(B56,Startlist!B:F,2,FALSE)</f>
        <v>MV7</v>
      </c>
      <c r="D56" s="129" t="str">
        <f>CONCATENATE(VLOOKUP(B56,Startlist!B:H,3,FALSE)," / ",VLOOKUP(B56,Startlist!B:H,4,FALSE))</f>
        <v>Ott Mesikäpp / Alvar Kuutok</v>
      </c>
      <c r="E56" s="130" t="str">
        <f>VLOOKUP(B56,Startlist!B:F,5,FALSE)</f>
        <v>EST</v>
      </c>
      <c r="F56" s="129" t="str">
        <f>VLOOKUP(B56,Startlist!B:H,7,FALSE)</f>
        <v>BMW M3</v>
      </c>
      <c r="G56" s="129" t="str">
        <f>VLOOKUP(B56,Startlist!B:H,6,FALSE)</f>
        <v>ECOM MOTORSPORT</v>
      </c>
      <c r="H56" s="137" t="str">
        <f>VLOOKUP(B56,Results!B:M,5,FALSE)</f>
        <v> 9.11,2</v>
      </c>
    </row>
    <row r="57" spans="1:8" ht="15" customHeight="1">
      <c r="A57" s="135">
        <f t="shared" si="1"/>
        <v>50</v>
      </c>
      <c r="B57" s="100">
        <v>66</v>
      </c>
      <c r="C57" s="128" t="str">
        <f>VLOOKUP(B57,Startlist!B:F,2,FALSE)</f>
        <v>MV6</v>
      </c>
      <c r="D57" s="129" t="str">
        <f>CONCATENATE(VLOOKUP(B57,Startlist!B:H,3,FALSE)," / ",VLOOKUP(B57,Startlist!B:H,4,FALSE))</f>
        <v>Mihkel Varul / Marko Kaasik</v>
      </c>
      <c r="E57" s="130" t="str">
        <f>VLOOKUP(B57,Startlist!B:F,5,FALSE)</f>
        <v>EST</v>
      </c>
      <c r="F57" s="129" t="str">
        <f>VLOOKUP(B57,Startlist!B:H,7,FALSE)</f>
        <v>VW GOLF II</v>
      </c>
      <c r="G57" s="129" t="str">
        <f>VLOOKUP(B57,Startlist!B:H,6,FALSE)</f>
        <v>YELLOW RACING</v>
      </c>
      <c r="H57" s="137" t="str">
        <f>VLOOKUP(B57,Results!B:M,5,FALSE)</f>
        <v> 9.26,4</v>
      </c>
    </row>
    <row r="58" spans="1:8" ht="15" customHeight="1">
      <c r="A58" s="135">
        <f t="shared" si="1"/>
        <v>51</v>
      </c>
      <c r="B58" s="100">
        <v>65</v>
      </c>
      <c r="C58" s="128" t="str">
        <f>VLOOKUP(B58,Startlist!B:F,2,FALSE)</f>
        <v>MV5</v>
      </c>
      <c r="D58" s="129" t="str">
        <f>CONCATENATE(VLOOKUP(B58,Startlist!B:H,3,FALSE)," / ",VLOOKUP(B58,Startlist!B:H,4,FALSE))</f>
        <v>Alari Sillaste / Arvo Liimann</v>
      </c>
      <c r="E58" s="130" t="str">
        <f>VLOOKUP(B58,Startlist!B:F,5,FALSE)</f>
        <v>EST</v>
      </c>
      <c r="F58" s="129" t="str">
        <f>VLOOKUP(B58,Startlist!B:H,7,FALSE)</f>
        <v>AZLK 2140</v>
      </c>
      <c r="G58" s="129" t="str">
        <f>VLOOKUP(B58,Startlist!B:H,6,FALSE)</f>
        <v>GAZ RALLIKLUBI</v>
      </c>
      <c r="H58" s="137" t="str">
        <f>VLOOKUP(B58,Results!B:M,5,FALSE)</f>
        <v> 9.35,6</v>
      </c>
    </row>
    <row r="59" spans="1:8" ht="15" customHeight="1">
      <c r="A59" s="135">
        <f t="shared" si="1"/>
        <v>52</v>
      </c>
      <c r="B59" s="100">
        <v>64</v>
      </c>
      <c r="C59" s="128" t="str">
        <f>VLOOKUP(B59,Startlist!B:F,2,FALSE)</f>
        <v>MV5</v>
      </c>
      <c r="D59" s="129" t="str">
        <f>CONCATENATE(VLOOKUP(B59,Startlist!B:H,3,FALSE)," / ",VLOOKUP(B59,Startlist!B:H,4,FALSE))</f>
        <v>Janek Jelle / Andres Lichtfeldt</v>
      </c>
      <c r="E59" s="130" t="str">
        <f>VLOOKUP(B59,Startlist!B:F,5,FALSE)</f>
        <v>EST</v>
      </c>
      <c r="F59" s="129" t="str">
        <f>VLOOKUP(B59,Startlist!B:H,7,FALSE)</f>
        <v>VAZ 2105</v>
      </c>
      <c r="G59" s="129" t="str">
        <f>VLOOKUP(B59,Startlist!B:H,6,FALSE)</f>
        <v>EHMOFIX RALLY TEAM</v>
      </c>
      <c r="H59" s="137" t="str">
        <f>VLOOKUP(B59,Results!B:M,5,FALSE)</f>
        <v>10.00,2</v>
      </c>
    </row>
  </sheetData>
  <autoFilter ref="A7:H5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72"/>
  <sheetViews>
    <sheetView workbookViewId="0" topLeftCell="A52">
      <selection activeCell="B69" sqref="B69"/>
    </sheetView>
  </sheetViews>
  <sheetFormatPr defaultColWidth="9.140625" defaultRowHeight="12.75"/>
  <cols>
    <col min="1" max="1" width="5.28125" style="31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104" customWidth="1"/>
  </cols>
  <sheetData>
    <row r="1" spans="5:8" ht="18">
      <c r="E1" s="1" t="str">
        <f>Startlist!$F1</f>
        <v> </v>
      </c>
      <c r="G1" s="229" t="s">
        <v>1078</v>
      </c>
      <c r="H1" s="108"/>
    </row>
    <row r="2" spans="2:8" ht="15" customHeight="1">
      <c r="B2" s="2"/>
      <c r="C2" s="3"/>
      <c r="E2" s="1" t="str">
        <f>Startlist!$F2</f>
        <v>8th  VÕRUMAA  WINTER RALLY 2015</v>
      </c>
      <c r="H2" s="109"/>
    </row>
    <row r="3" spans="2:9" ht="15">
      <c r="B3" s="2"/>
      <c r="C3" s="3"/>
      <c r="E3" s="53" t="str">
        <f>Startlist!$F3</f>
        <v>February 20-21, 2015</v>
      </c>
      <c r="G3" s="162" t="s">
        <v>452</v>
      </c>
      <c r="H3" s="159"/>
      <c r="I3" s="159" t="s">
        <v>528</v>
      </c>
    </row>
    <row r="4" spans="2:9" ht="15">
      <c r="B4" s="2"/>
      <c r="C4" s="3"/>
      <c r="E4" s="53" t="str">
        <f>Startlist!$F4</f>
        <v>VÕRU</v>
      </c>
      <c r="G4" s="162" t="s">
        <v>453</v>
      </c>
      <c r="H4" s="159"/>
      <c r="I4" s="159" t="s">
        <v>527</v>
      </c>
    </row>
    <row r="5" spans="3:9" ht="15" customHeight="1">
      <c r="C5" s="3"/>
      <c r="G5" s="163" t="s">
        <v>45</v>
      </c>
      <c r="H5" s="159"/>
      <c r="I5" s="159" t="s">
        <v>526</v>
      </c>
    </row>
    <row r="6" spans="2:9" ht="15.75" customHeight="1">
      <c r="B6" s="164" t="s">
        <v>461</v>
      </c>
      <c r="C6" s="3"/>
      <c r="G6" s="163" t="s">
        <v>46</v>
      </c>
      <c r="H6" s="159"/>
      <c r="I6" s="159" t="s">
        <v>525</v>
      </c>
    </row>
    <row r="7" spans="2:9" ht="12.75">
      <c r="B7" s="138" t="s">
        <v>17</v>
      </c>
      <c r="C7" s="131" t="s">
        <v>1</v>
      </c>
      <c r="D7" s="132" t="s">
        <v>2</v>
      </c>
      <c r="E7" s="131"/>
      <c r="F7" s="133" t="s">
        <v>14</v>
      </c>
      <c r="G7" s="134" t="s">
        <v>13</v>
      </c>
      <c r="H7" s="139" t="s">
        <v>6</v>
      </c>
      <c r="I7" s="158" t="s">
        <v>15</v>
      </c>
    </row>
    <row r="8" spans="1:9" ht="15" customHeight="1">
      <c r="A8" s="135">
        <v>1</v>
      </c>
      <c r="B8" s="100">
        <v>1</v>
      </c>
      <c r="C8" s="128" t="str">
        <f>VLOOKUP(B8,Startlist!B:F,2,FALSE)</f>
        <v>MV1</v>
      </c>
      <c r="D8" s="129" t="str">
        <f>CONCATENATE(VLOOKUP(B8,Startlist!B:H,3,FALSE)," / ",VLOOKUP(B8,Startlist!B:H,4,FALSE))</f>
        <v>Sander Pärn / James Morgan</v>
      </c>
      <c r="E8" s="130" t="str">
        <f>VLOOKUP(B8,Startlist!B:F,5,FALSE)</f>
        <v>EST / GB</v>
      </c>
      <c r="F8" s="129" t="str">
        <f>VLOOKUP(B8,Startlist!B:H,7,FALSE)</f>
        <v>Ford Fiesta RS</v>
      </c>
      <c r="G8" s="129" t="str">
        <f>VLOOKUP(B8,Startlist!B:H,6,FALSE)</f>
        <v>MM-MOTORSPORT</v>
      </c>
      <c r="H8" s="137" t="s">
        <v>533</v>
      </c>
      <c r="I8" s="187" t="s">
        <v>459</v>
      </c>
    </row>
    <row r="9" spans="1:9" ht="15" customHeight="1">
      <c r="A9" s="135">
        <f>A8+1</f>
        <v>2</v>
      </c>
      <c r="B9" s="100">
        <v>2</v>
      </c>
      <c r="C9" s="128" t="str">
        <f>VLOOKUP(B9,Startlist!B:F,2,FALSE)</f>
        <v>MV2</v>
      </c>
      <c r="D9" s="129" t="str">
        <f>CONCATENATE(VLOOKUP(B9,Startlist!B:H,3,FALSE)," / ",VLOOKUP(B9,Startlist!B:H,4,FALSE))</f>
        <v>Timmu Kōrge / Erki Pints</v>
      </c>
      <c r="E9" s="130" t="str">
        <f>VLOOKUP(B9,Startlist!B:F,5,FALSE)</f>
        <v>EST</v>
      </c>
      <c r="F9" s="129" t="str">
        <f>VLOOKUP(B9,Startlist!B:H,7,FALSE)</f>
        <v>Mitsubishi Lancer Evo 9</v>
      </c>
      <c r="G9" s="129" t="str">
        <f>VLOOKUP(B9,Startlist!B:H,6,FALSE)</f>
        <v>SAR-TECH MOTORSPORT</v>
      </c>
      <c r="H9" s="137" t="s">
        <v>540</v>
      </c>
      <c r="I9" s="187" t="s">
        <v>460</v>
      </c>
    </row>
    <row r="10" spans="1:9" ht="15" customHeight="1">
      <c r="A10" s="135">
        <f aca="true" t="shared" si="0" ref="A10:A49">A9+1</f>
        <v>3</v>
      </c>
      <c r="B10" s="100">
        <v>100</v>
      </c>
      <c r="C10" s="128" t="str">
        <f>VLOOKUP(B10,Startlist!B:F,2,FALSE)</f>
        <v>MV2</v>
      </c>
      <c r="D10" s="129" t="str">
        <f>CONCATENATE(VLOOKUP(B10,Startlist!B:H,3,FALSE)," / ",VLOOKUP(B10,Startlist!B:H,4,FALSE))</f>
        <v>Siim Plangi / Marek Sarapuu</v>
      </c>
      <c r="E10" s="130" t="str">
        <f>VLOOKUP(B10,Startlist!B:F,5,FALSE)</f>
        <v>EST</v>
      </c>
      <c r="F10" s="129" t="str">
        <f>VLOOKUP(B10,Startlist!B:H,7,FALSE)</f>
        <v>Mitsubishi Lancer Evo 10</v>
      </c>
      <c r="G10" s="129" t="str">
        <f>VLOOKUP(B10,Startlist!B:H,6,FALSE)</f>
        <v>ASRT RALLY TEAM</v>
      </c>
      <c r="H10" s="137" t="s">
        <v>546</v>
      </c>
      <c r="I10" s="187" t="s">
        <v>462</v>
      </c>
    </row>
    <row r="11" spans="1:9" ht="15" customHeight="1">
      <c r="A11" s="135">
        <f t="shared" si="0"/>
        <v>4</v>
      </c>
      <c r="B11" s="100">
        <v>5</v>
      </c>
      <c r="C11" s="128" t="str">
        <f>VLOOKUP(B11,Startlist!B:F,2,FALSE)</f>
        <v>MV1</v>
      </c>
      <c r="D11" s="129" t="str">
        <f>CONCATENATE(VLOOKUP(B11,Startlist!B:H,3,FALSE)," / ",VLOOKUP(B11,Startlist!B:H,4,FALSE))</f>
        <v>Roland Murakas / Kalle Adler</v>
      </c>
      <c r="E11" s="130" t="str">
        <f>VLOOKUP(B11,Startlist!B:F,5,FALSE)</f>
        <v>EST</v>
      </c>
      <c r="F11" s="129" t="str">
        <f>VLOOKUP(B11,Startlist!B:H,7,FALSE)</f>
        <v>Mitsubishi Lancer Evo 9</v>
      </c>
      <c r="G11" s="129" t="str">
        <f>VLOOKUP(B11,Startlist!B:H,6,FALSE)</f>
        <v>PROREHV RALLY TEAM</v>
      </c>
      <c r="H11" s="137" t="s">
        <v>552</v>
      </c>
      <c r="I11" s="187" t="s">
        <v>463</v>
      </c>
    </row>
    <row r="12" spans="1:9" ht="15" customHeight="1">
      <c r="A12" s="135">
        <f t="shared" si="0"/>
        <v>5</v>
      </c>
      <c r="B12" s="100">
        <v>4</v>
      </c>
      <c r="C12" s="128" t="str">
        <f>VLOOKUP(B12,Startlist!B:F,2,FALSE)</f>
        <v>MV2</v>
      </c>
      <c r="D12" s="129" t="str">
        <f>CONCATENATE(VLOOKUP(B12,Startlist!B:H,3,FALSE)," / ",VLOOKUP(B12,Startlist!B:H,4,FALSE))</f>
        <v>Egon Kaur / Annika Arnek</v>
      </c>
      <c r="E12" s="130" t="str">
        <f>VLOOKUP(B12,Startlist!B:F,5,FALSE)</f>
        <v>EST</v>
      </c>
      <c r="F12" s="129" t="str">
        <f>VLOOKUP(B12,Startlist!B:H,7,FALSE)</f>
        <v>Mitsubishi Lancer Evo 9</v>
      </c>
      <c r="G12" s="129" t="str">
        <f>VLOOKUP(B12,Startlist!B:H,6,FALSE)</f>
        <v>KAUR MOTORSPORT</v>
      </c>
      <c r="H12" s="137" t="s">
        <v>557</v>
      </c>
      <c r="I12" s="187" t="s">
        <v>464</v>
      </c>
    </row>
    <row r="13" spans="1:9" ht="15" customHeight="1">
      <c r="A13" s="135">
        <f t="shared" si="0"/>
        <v>6</v>
      </c>
      <c r="B13" s="100">
        <v>6</v>
      </c>
      <c r="C13" s="128" t="str">
        <f>VLOOKUP(B13,Startlist!B:F,2,FALSE)</f>
        <v>MV2</v>
      </c>
      <c r="D13" s="129" t="str">
        <f>CONCATENATE(VLOOKUP(B13,Startlist!B:H,3,FALSE)," / ",VLOOKUP(B13,Startlist!B:H,4,FALSE))</f>
        <v>Janis Vorobjovs / Andris Malnieks</v>
      </c>
      <c r="E13" s="130" t="str">
        <f>VLOOKUP(B13,Startlist!B:F,5,FALSE)</f>
        <v>LAT</v>
      </c>
      <c r="F13" s="129" t="str">
        <f>VLOOKUP(B13,Startlist!B:H,7,FALSE)</f>
        <v>Mitsubishi Lancer Evo 10</v>
      </c>
      <c r="G13" s="129" t="str">
        <f>VLOOKUP(B13,Startlist!B:H,6,FALSE)</f>
        <v>VOROBJOVS RACING</v>
      </c>
      <c r="H13" s="137" t="s">
        <v>564</v>
      </c>
      <c r="I13" s="187" t="s">
        <v>465</v>
      </c>
    </row>
    <row r="14" spans="1:9" ht="15" customHeight="1">
      <c r="A14" s="135">
        <f t="shared" si="0"/>
        <v>7</v>
      </c>
      <c r="B14" s="100">
        <v>8</v>
      </c>
      <c r="C14" s="128" t="str">
        <f>VLOOKUP(B14,Startlist!B:F,2,FALSE)</f>
        <v>MV8</v>
      </c>
      <c r="D14" s="129" t="str">
        <f>CONCATENATE(VLOOKUP(B14,Startlist!B:H,3,FALSE)," / ",VLOOKUP(B14,Startlist!B:H,4,FALSE))</f>
        <v>Ranno Bundsen / Robert Loshtshenikov</v>
      </c>
      <c r="E14" s="130" t="str">
        <f>VLOOKUP(B14,Startlist!B:F,5,FALSE)</f>
        <v>EST</v>
      </c>
      <c r="F14" s="129" t="str">
        <f>VLOOKUP(B14,Startlist!B:H,7,FALSE)</f>
        <v>Mitsubishi Lancer Evo 6</v>
      </c>
      <c r="G14" s="129" t="str">
        <f>VLOOKUP(B14,Startlist!B:H,6,FALSE)</f>
        <v>TIKKRI MOTORSPORT</v>
      </c>
      <c r="H14" s="137" t="s">
        <v>647</v>
      </c>
      <c r="I14" s="187" t="s">
        <v>466</v>
      </c>
    </row>
    <row r="15" spans="1:9" ht="15" customHeight="1">
      <c r="A15" s="135">
        <f t="shared" si="0"/>
        <v>8</v>
      </c>
      <c r="B15" s="100">
        <v>3</v>
      </c>
      <c r="C15" s="128" t="str">
        <f>VLOOKUP(B15,Startlist!B:F,2,FALSE)</f>
        <v>MV2</v>
      </c>
      <c r="D15" s="129" t="str">
        <f>CONCATENATE(VLOOKUP(B15,Startlist!B:H,3,FALSE)," / ",VLOOKUP(B15,Startlist!B:H,4,FALSE))</f>
        <v>Rainer Aus / Simo Koskinen</v>
      </c>
      <c r="E15" s="130" t="str">
        <f>VLOOKUP(B15,Startlist!B:F,5,FALSE)</f>
        <v>EST</v>
      </c>
      <c r="F15" s="129" t="str">
        <f>VLOOKUP(B15,Startlist!B:H,7,FALSE)</f>
        <v>Mitsubishi Lancer Evo 9</v>
      </c>
      <c r="G15" s="129" t="str">
        <f>VLOOKUP(B15,Startlist!B:H,6,FALSE)</f>
        <v>LEDRENT RALLY TEAM</v>
      </c>
      <c r="H15" s="137" t="s">
        <v>569</v>
      </c>
      <c r="I15" s="187" t="s">
        <v>467</v>
      </c>
    </row>
    <row r="16" spans="1:9" ht="15" customHeight="1">
      <c r="A16" s="135">
        <f t="shared" si="0"/>
        <v>9</v>
      </c>
      <c r="B16" s="100">
        <v>17</v>
      </c>
      <c r="C16" s="128" t="str">
        <f>VLOOKUP(B16,Startlist!B:F,2,FALSE)</f>
        <v>MV4</v>
      </c>
      <c r="D16" s="129" t="str">
        <f>CONCATENATE(VLOOKUP(B16,Startlist!B:H,3,FALSE)," / ",VLOOKUP(B16,Startlist!B:H,4,FALSE))</f>
        <v>Karl-Martin Volver / Margus Jōerand</v>
      </c>
      <c r="E16" s="130" t="str">
        <f>VLOOKUP(B16,Startlist!B:F,5,FALSE)</f>
        <v>EST</v>
      </c>
      <c r="F16" s="129" t="str">
        <f>VLOOKUP(B16,Startlist!B:H,7,FALSE)</f>
        <v>Peugeot 208 R2</v>
      </c>
      <c r="G16" s="129" t="str">
        <f>VLOOKUP(B16,Startlist!B:H,6,FALSE)</f>
        <v>ASRT RALLY TEAM</v>
      </c>
      <c r="H16" s="137" t="s">
        <v>654</v>
      </c>
      <c r="I16" s="187" t="s">
        <v>468</v>
      </c>
    </row>
    <row r="17" spans="1:9" ht="15" customHeight="1">
      <c r="A17" s="135">
        <f t="shared" si="0"/>
        <v>10</v>
      </c>
      <c r="B17" s="100">
        <v>208</v>
      </c>
      <c r="C17" s="128" t="str">
        <f>VLOOKUP(B17,Startlist!B:F,2,FALSE)</f>
        <v>MV3</v>
      </c>
      <c r="D17" s="129" t="str">
        <f>CONCATENATE(VLOOKUP(B17,Startlist!B:H,3,FALSE)," / ",VLOOKUP(B17,Startlist!B:H,4,FALSE))</f>
        <v>Miko-Ove Niinemäe / Martin Valter</v>
      </c>
      <c r="E17" s="130" t="str">
        <f>VLOOKUP(B17,Startlist!B:F,5,FALSE)</f>
        <v>EST</v>
      </c>
      <c r="F17" s="129" t="str">
        <f>VLOOKUP(B17,Startlist!B:H,7,FALSE)</f>
        <v>Peugeot 208</v>
      </c>
      <c r="G17" s="129" t="str">
        <f>VLOOKUP(B17,Startlist!B:H,6,FALSE)</f>
        <v>CUEKS RACING</v>
      </c>
      <c r="H17" s="137" t="s">
        <v>574</v>
      </c>
      <c r="I17" s="187" t="s">
        <v>469</v>
      </c>
    </row>
    <row r="18" spans="1:9" ht="15" customHeight="1">
      <c r="A18" s="135">
        <f t="shared" si="0"/>
        <v>11</v>
      </c>
      <c r="B18" s="100">
        <v>36</v>
      </c>
      <c r="C18" s="128" t="str">
        <f>VLOOKUP(B18,Startlist!B:F,2,FALSE)</f>
        <v>MV8</v>
      </c>
      <c r="D18" s="129" t="str">
        <f>CONCATENATE(VLOOKUP(B18,Startlist!B:H,3,FALSE)," / ",VLOOKUP(B18,Startlist!B:H,4,FALSE))</f>
        <v>Vaiko Samm / Raigo Press</v>
      </c>
      <c r="E18" s="130" t="str">
        <f>VLOOKUP(B18,Startlist!B:F,5,FALSE)</f>
        <v>EST</v>
      </c>
      <c r="F18" s="129" t="str">
        <f>VLOOKUP(B18,Startlist!B:H,7,FALSE)</f>
        <v>Subaru Impreza WRX STI</v>
      </c>
      <c r="G18" s="129" t="str">
        <f>VLOOKUP(B18,Startlist!B:H,6,FALSE)</f>
        <v>ECOM MOTORSPORT</v>
      </c>
      <c r="H18" s="137" t="s">
        <v>702</v>
      </c>
      <c r="I18" s="187" t="s">
        <v>470</v>
      </c>
    </row>
    <row r="19" spans="1:9" ht="15" customHeight="1">
      <c r="A19" s="135">
        <f t="shared" si="0"/>
        <v>12</v>
      </c>
      <c r="B19" s="100">
        <v>14</v>
      </c>
      <c r="C19" s="128" t="str">
        <f>VLOOKUP(B19,Startlist!B:F,2,FALSE)</f>
        <v>MV8</v>
      </c>
      <c r="D19" s="129" t="str">
        <f>CONCATENATE(VLOOKUP(B19,Startlist!B:H,3,FALSE)," / ",VLOOKUP(B19,Startlist!B:H,4,FALSE))</f>
        <v>Aiko Aigro / Kermo Kärtmann</v>
      </c>
      <c r="E19" s="130" t="str">
        <f>VLOOKUP(B19,Startlist!B:F,5,FALSE)</f>
        <v>EST</v>
      </c>
      <c r="F19" s="129" t="str">
        <f>VLOOKUP(B19,Startlist!B:H,7,FALSE)</f>
        <v>Mitsubishi Lancer Evo 6</v>
      </c>
      <c r="G19" s="129" t="str">
        <f>VLOOKUP(B19,Startlist!B:H,6,FALSE)</f>
        <v>TIKKRI MOTORSPORT</v>
      </c>
      <c r="H19" s="137" t="s">
        <v>753</v>
      </c>
      <c r="I19" s="187" t="s">
        <v>471</v>
      </c>
    </row>
    <row r="20" spans="1:9" ht="15" customHeight="1">
      <c r="A20" s="135">
        <f t="shared" si="0"/>
        <v>13</v>
      </c>
      <c r="B20" s="100">
        <v>19</v>
      </c>
      <c r="C20" s="128" t="str">
        <f>VLOOKUP(B20,Startlist!B:F,2,FALSE)</f>
        <v>MV2</v>
      </c>
      <c r="D20" s="129" t="str">
        <f>CONCATENATE(VLOOKUP(B20,Startlist!B:H,3,FALSE)," / ",VLOOKUP(B20,Startlist!B:H,4,FALSE))</f>
        <v>Mait Maarend / Mihkel Kapp</v>
      </c>
      <c r="E20" s="130" t="str">
        <f>VLOOKUP(B20,Startlist!B:F,5,FALSE)</f>
        <v>EST</v>
      </c>
      <c r="F20" s="129" t="str">
        <f>VLOOKUP(B20,Startlist!B:H,7,FALSE)</f>
        <v>Mitsubishi Lancer Evo 10</v>
      </c>
      <c r="G20" s="129" t="str">
        <f>VLOOKUP(B20,Startlist!B:H,6,FALSE)</f>
        <v>ECOM MOTORSPORT</v>
      </c>
      <c r="H20" s="137" t="s">
        <v>660</v>
      </c>
      <c r="I20" s="187" t="s">
        <v>472</v>
      </c>
    </row>
    <row r="21" spans="1:9" ht="15" customHeight="1">
      <c r="A21" s="135">
        <f t="shared" si="0"/>
        <v>14</v>
      </c>
      <c r="B21" s="100">
        <v>15</v>
      </c>
      <c r="C21" s="128" t="str">
        <f>VLOOKUP(B21,Startlist!B:F,2,FALSE)</f>
        <v>MV8</v>
      </c>
      <c r="D21" s="129" t="str">
        <f>CONCATENATE(VLOOKUP(B21,Startlist!B:H,3,FALSE)," / ",VLOOKUP(B21,Startlist!B:H,4,FALSE))</f>
        <v>Guntis Lielkajis / Vilnis Mikelsons</v>
      </c>
      <c r="E21" s="130" t="str">
        <f>VLOOKUP(B21,Startlist!B:F,5,FALSE)</f>
        <v>LAT</v>
      </c>
      <c r="F21" s="129" t="str">
        <f>VLOOKUP(B21,Startlist!B:H,7,FALSE)</f>
        <v>Mitsubishi Lancer Evo</v>
      </c>
      <c r="G21" s="129" t="str">
        <f>VLOOKUP(B21,Startlist!B:H,6,FALSE)</f>
        <v>GUNTIS LIELKAJIS</v>
      </c>
      <c r="H21" s="137" t="s">
        <v>664</v>
      </c>
      <c r="I21" s="187" t="s">
        <v>473</v>
      </c>
    </row>
    <row r="22" spans="1:9" ht="15" customHeight="1">
      <c r="A22" s="135">
        <f t="shared" si="0"/>
        <v>15</v>
      </c>
      <c r="B22" s="100">
        <v>16</v>
      </c>
      <c r="C22" s="128" t="str">
        <f>VLOOKUP(B22,Startlist!B:F,2,FALSE)</f>
        <v>MV6</v>
      </c>
      <c r="D22" s="129" t="str">
        <f>CONCATENATE(VLOOKUP(B22,Startlist!B:H,3,FALSE)," / ",VLOOKUP(B22,Startlist!B:H,4,FALSE))</f>
        <v>Ken Torn / Riivo Mesila</v>
      </c>
      <c r="E22" s="130" t="str">
        <f>VLOOKUP(B22,Startlist!B:F,5,FALSE)</f>
        <v>EST</v>
      </c>
      <c r="F22" s="129" t="str">
        <f>VLOOKUP(B22,Startlist!B:H,7,FALSE)</f>
        <v>Honda Civic Type-R</v>
      </c>
      <c r="G22" s="129" t="str">
        <f>VLOOKUP(B22,Startlist!B:H,6,FALSE)</f>
        <v>SAR-TECH MOTORSPORT</v>
      </c>
      <c r="H22" s="137" t="s">
        <v>666</v>
      </c>
      <c r="I22" s="187" t="s">
        <v>474</v>
      </c>
    </row>
    <row r="23" spans="1:9" ht="15" customHeight="1">
      <c r="A23" s="135">
        <f t="shared" si="0"/>
        <v>16</v>
      </c>
      <c r="B23" s="100">
        <v>10</v>
      </c>
      <c r="C23" s="128" t="str">
        <f>VLOOKUP(B23,Startlist!B:F,2,FALSE)</f>
        <v>MV2</v>
      </c>
      <c r="D23" s="129" t="str">
        <f>CONCATENATE(VLOOKUP(B23,Startlist!B:H,3,FALSE)," / ",VLOOKUP(B23,Startlist!B:H,4,FALSE))</f>
        <v>Radoslaw Raczkowski / Szymon Gospodarczyk</v>
      </c>
      <c r="E23" s="130" t="str">
        <f>VLOOKUP(B23,Startlist!B:F,5,FALSE)</f>
        <v>POL</v>
      </c>
      <c r="F23" s="129" t="str">
        <f>VLOOKUP(B23,Startlist!B:H,7,FALSE)</f>
        <v>Subaru Impreza</v>
      </c>
      <c r="G23" s="129" t="str">
        <f>VLOOKUP(B23,Startlist!B:H,6,FALSE)</f>
        <v>RADOSLAW RACZKOWSKI</v>
      </c>
      <c r="H23" s="137" t="s">
        <v>666</v>
      </c>
      <c r="I23" s="187" t="s">
        <v>475</v>
      </c>
    </row>
    <row r="24" spans="1:9" ht="15" customHeight="1">
      <c r="A24" s="135">
        <f t="shared" si="0"/>
        <v>17</v>
      </c>
      <c r="B24" s="100">
        <v>18</v>
      </c>
      <c r="C24" s="128" t="str">
        <f>VLOOKUP(B24,Startlist!B:F,2,FALSE)</f>
        <v>MV4</v>
      </c>
      <c r="D24" s="129" t="str">
        <f>CONCATENATE(VLOOKUP(B24,Startlist!B:H,3,FALSE)," / ",VLOOKUP(B24,Startlist!B:H,4,FALSE))</f>
        <v>Vasily Gryazin / Dmitrii Lebedik</v>
      </c>
      <c r="E24" s="130" t="str">
        <f>VLOOKUP(B24,Startlist!B:F,5,FALSE)</f>
        <v>LAT</v>
      </c>
      <c r="F24" s="129" t="str">
        <f>VLOOKUP(B24,Startlist!B:H,7,FALSE)</f>
        <v>Peugeot 208</v>
      </c>
      <c r="G24" s="129" t="str">
        <f>VLOOKUP(B24,Startlist!B:H,6,FALSE)</f>
        <v>SPORTS RACING TECHNOLOGIES</v>
      </c>
      <c r="H24" s="137" t="s">
        <v>675</v>
      </c>
      <c r="I24" s="187" t="s">
        <v>476</v>
      </c>
    </row>
    <row r="25" spans="1:9" ht="15" customHeight="1">
      <c r="A25" s="135">
        <f t="shared" si="0"/>
        <v>18</v>
      </c>
      <c r="B25" s="100">
        <v>9</v>
      </c>
      <c r="C25" s="128" t="str">
        <f>VLOOKUP(B25,Startlist!B:F,2,FALSE)</f>
        <v>MV8</v>
      </c>
      <c r="D25" s="129" t="str">
        <f>CONCATENATE(VLOOKUP(B25,Startlist!B:H,3,FALSE)," / ",VLOOKUP(B25,Startlist!B:H,4,FALSE))</f>
        <v>Meelis Orgla / Jaan Halliste</v>
      </c>
      <c r="E25" s="130" t="str">
        <f>VLOOKUP(B25,Startlist!B:F,5,FALSE)</f>
        <v>EST</v>
      </c>
      <c r="F25" s="129" t="str">
        <f>VLOOKUP(B25,Startlist!B:H,7,FALSE)</f>
        <v>Mitsubishi Lancer Evo 7</v>
      </c>
      <c r="G25" s="129" t="str">
        <f>VLOOKUP(B25,Startlist!B:H,6,FALSE)</f>
        <v>CUEKS RACING</v>
      </c>
      <c r="H25" s="137" t="s">
        <v>680</v>
      </c>
      <c r="I25" s="187" t="s">
        <v>477</v>
      </c>
    </row>
    <row r="26" spans="1:9" ht="15" customHeight="1">
      <c r="A26" s="135">
        <f t="shared" si="0"/>
        <v>19</v>
      </c>
      <c r="B26" s="100">
        <v>25</v>
      </c>
      <c r="C26" s="128" t="str">
        <f>VLOOKUP(B26,Startlist!B:F,2,FALSE)</f>
        <v>MV4</v>
      </c>
      <c r="D26" s="129" t="str">
        <f>CONCATENATE(VLOOKUP(B26,Startlist!B:H,3,FALSE)," / ",VLOOKUP(B26,Startlist!B:H,4,FALSE))</f>
        <v>David Sultanjants / Siim Oja</v>
      </c>
      <c r="E26" s="130" t="str">
        <f>VLOOKUP(B26,Startlist!B:F,5,FALSE)</f>
        <v>EST</v>
      </c>
      <c r="F26" s="129" t="str">
        <f>VLOOKUP(B26,Startlist!B:H,7,FALSE)</f>
        <v>Citroen DS3</v>
      </c>
      <c r="G26" s="129" t="str">
        <f>VLOOKUP(B26,Startlist!B:H,6,FALSE)</f>
        <v>MS RACING</v>
      </c>
      <c r="H26" s="137" t="s">
        <v>683</v>
      </c>
      <c r="I26" s="187" t="s">
        <v>478</v>
      </c>
    </row>
    <row r="27" spans="1:9" ht="15" customHeight="1">
      <c r="A27" s="135">
        <f t="shared" si="0"/>
        <v>20</v>
      </c>
      <c r="B27" s="100">
        <v>20</v>
      </c>
      <c r="C27" s="128" t="str">
        <f>VLOOKUP(B27,Startlist!B:F,2,FALSE)</f>
        <v>MV8</v>
      </c>
      <c r="D27" s="129" t="str">
        <f>CONCATENATE(VLOOKUP(B27,Startlist!B:H,3,FALSE)," / ",VLOOKUP(B27,Startlist!B:H,4,FALSE))</f>
        <v>Rünno Ubinhain / Riho Tenveld</v>
      </c>
      <c r="E27" s="130" t="str">
        <f>VLOOKUP(B27,Startlist!B:F,5,FALSE)</f>
        <v>EST</v>
      </c>
      <c r="F27" s="129" t="str">
        <f>VLOOKUP(B27,Startlist!B:H,7,FALSE)</f>
        <v>Subaru Impreza STI</v>
      </c>
      <c r="G27" s="129" t="str">
        <f>VLOOKUP(B27,Startlist!B:H,6,FALSE)</f>
        <v>CUEKS RACING</v>
      </c>
      <c r="H27" s="137" t="s">
        <v>712</v>
      </c>
      <c r="I27" s="187" t="s">
        <v>479</v>
      </c>
    </row>
    <row r="28" spans="1:9" ht="15" customHeight="1">
      <c r="A28" s="135">
        <f t="shared" si="0"/>
        <v>21</v>
      </c>
      <c r="B28" s="100">
        <v>29</v>
      </c>
      <c r="C28" s="128" t="str">
        <f>VLOOKUP(B28,Startlist!B:F,2,FALSE)</f>
        <v>MV4</v>
      </c>
      <c r="D28" s="129" t="str">
        <f>CONCATENATE(VLOOKUP(B28,Startlist!B:H,3,FALSE)," / ",VLOOKUP(B28,Startlist!B:H,4,FALSE))</f>
        <v>Nikolay Gryazin / Yaroslav Fedorov</v>
      </c>
      <c r="E28" s="130" t="str">
        <f>VLOOKUP(B28,Startlist!B:F,5,FALSE)</f>
        <v>LAT / RUS</v>
      </c>
      <c r="F28" s="129" t="str">
        <f>VLOOKUP(B28,Startlist!B:H,7,FALSE)</f>
        <v>Peugeot 208</v>
      </c>
      <c r="G28" s="129" t="str">
        <f>VLOOKUP(B28,Startlist!B:H,6,FALSE)</f>
        <v>SPORTS RACING TECHNOLOGIES</v>
      </c>
      <c r="H28" s="137" t="s">
        <v>687</v>
      </c>
      <c r="I28" s="187" t="s">
        <v>480</v>
      </c>
    </row>
    <row r="29" spans="1:9" ht="15" customHeight="1">
      <c r="A29" s="135">
        <f t="shared" si="0"/>
        <v>22</v>
      </c>
      <c r="B29" s="100">
        <v>27</v>
      </c>
      <c r="C29" s="128" t="str">
        <f>VLOOKUP(B29,Startlist!B:F,2,FALSE)</f>
        <v>MV4</v>
      </c>
      <c r="D29" s="129" t="str">
        <f>CONCATENATE(VLOOKUP(B29,Startlist!B:H,3,FALSE)," / ",VLOOKUP(B29,Startlist!B:H,4,FALSE))</f>
        <v>Kristo Subi / Raido Subi</v>
      </c>
      <c r="E29" s="130" t="str">
        <f>VLOOKUP(B29,Startlist!B:F,5,FALSE)</f>
        <v>EST</v>
      </c>
      <c r="F29" s="129" t="str">
        <f>VLOOKUP(B29,Startlist!B:H,7,FALSE)</f>
        <v>Honda Civic Type-R</v>
      </c>
      <c r="G29" s="129" t="str">
        <f>VLOOKUP(B29,Startlist!B:H,6,FALSE)</f>
        <v>ECOM MOTORSPORT</v>
      </c>
      <c r="H29" s="137" t="s">
        <v>763</v>
      </c>
      <c r="I29" s="187" t="s">
        <v>481</v>
      </c>
    </row>
    <row r="30" spans="1:9" ht="15" customHeight="1">
      <c r="A30" s="135">
        <f t="shared" si="0"/>
        <v>23</v>
      </c>
      <c r="B30" s="100">
        <v>205</v>
      </c>
      <c r="C30" s="128" t="str">
        <f>VLOOKUP(B30,Startlist!B:F,2,FALSE)</f>
        <v>MV3</v>
      </c>
      <c r="D30" s="129" t="str">
        <f>CONCATENATE(VLOOKUP(B30,Startlist!B:H,3,FALSE)," / ",VLOOKUP(B30,Startlist!B:H,4,FALSE))</f>
        <v>Alvar Kuusik / Riho Kens</v>
      </c>
      <c r="E30" s="130" t="str">
        <f>VLOOKUP(B30,Startlist!B:F,5,FALSE)</f>
        <v>EST</v>
      </c>
      <c r="F30" s="129" t="str">
        <f>VLOOKUP(B30,Startlist!B:H,7,FALSE)</f>
        <v>Ford Fiesta R2</v>
      </c>
      <c r="G30" s="129" t="str">
        <f>VLOOKUP(B30,Startlist!B:H,6,FALSE)</f>
        <v>TIKKRI MOTORSPORT</v>
      </c>
      <c r="H30" s="137" t="s">
        <v>767</v>
      </c>
      <c r="I30" s="187" t="s">
        <v>482</v>
      </c>
    </row>
    <row r="31" spans="1:9" ht="15" customHeight="1">
      <c r="A31" s="135">
        <f t="shared" si="0"/>
        <v>24</v>
      </c>
      <c r="B31" s="100">
        <v>30</v>
      </c>
      <c r="C31" s="128" t="str">
        <f>VLOOKUP(B31,Startlist!B:F,2,FALSE)</f>
        <v>MV4</v>
      </c>
      <c r="D31" s="129" t="str">
        <f>CONCATENATE(VLOOKUP(B31,Startlist!B:H,3,FALSE)," / ",VLOOKUP(B31,Startlist!B:H,4,FALSE))</f>
        <v>Gustav Kruuda / Ken Järveoja</v>
      </c>
      <c r="E31" s="130" t="str">
        <f>VLOOKUP(B31,Startlist!B:F,5,FALSE)</f>
        <v>EST</v>
      </c>
      <c r="F31" s="129" t="str">
        <f>VLOOKUP(B31,Startlist!B:H,7,FALSE)</f>
        <v>Ford Fiesta R2</v>
      </c>
      <c r="G31" s="129" t="str">
        <f>VLOOKUP(B31,Startlist!B:H,6,FALSE)</f>
        <v>ME3</v>
      </c>
      <c r="H31" s="137" t="s">
        <v>691</v>
      </c>
      <c r="I31" s="187" t="s">
        <v>483</v>
      </c>
    </row>
    <row r="32" spans="1:9" ht="15" customHeight="1">
      <c r="A32" s="135">
        <f t="shared" si="0"/>
        <v>25</v>
      </c>
      <c r="B32" s="100">
        <v>206</v>
      </c>
      <c r="C32" s="128" t="str">
        <f>VLOOKUP(B32,Startlist!B:F,2,FALSE)</f>
        <v>MV3</v>
      </c>
      <c r="D32" s="129" t="str">
        <f>CONCATENATE(VLOOKUP(B32,Startlist!B:H,3,FALSE)," / ",VLOOKUP(B32,Startlist!B:H,4,FALSE))</f>
        <v>Rasmus Uustulnd / Imre Kuusk</v>
      </c>
      <c r="E32" s="130" t="str">
        <f>VLOOKUP(B32,Startlist!B:F,5,FALSE)</f>
        <v>EST</v>
      </c>
      <c r="F32" s="129" t="str">
        <f>VLOOKUP(B32,Startlist!B:H,7,FALSE)</f>
        <v>Ford Fiesta R2</v>
      </c>
      <c r="G32" s="129" t="str">
        <f>VLOOKUP(B32,Startlist!B:H,6,FALSE)</f>
        <v>SAR-TECH MOTORSPORT</v>
      </c>
      <c r="H32" s="137" t="s">
        <v>774</v>
      </c>
      <c r="I32" s="187" t="s">
        <v>484</v>
      </c>
    </row>
    <row r="33" spans="1:9" ht="15" customHeight="1">
      <c r="A33" s="135">
        <f t="shared" si="0"/>
        <v>26</v>
      </c>
      <c r="B33" s="100">
        <v>203</v>
      </c>
      <c r="C33" s="128" t="str">
        <f>VLOOKUP(B33,Startlist!B:F,2,FALSE)</f>
        <v>MV3</v>
      </c>
      <c r="D33" s="129" t="str">
        <f>CONCATENATE(VLOOKUP(B33,Startlist!B:H,3,FALSE)," / ",VLOOKUP(B33,Startlist!B:H,4,FALSE))</f>
        <v>Kenneth Sepp / Tanel Kasesalu</v>
      </c>
      <c r="E33" s="130" t="str">
        <f>VLOOKUP(B33,Startlist!B:F,5,FALSE)</f>
        <v>EST</v>
      </c>
      <c r="F33" s="129" t="str">
        <f>VLOOKUP(B33,Startlist!B:H,7,FALSE)</f>
        <v>Ford Fiesta R2</v>
      </c>
      <c r="G33" s="129" t="str">
        <f>VLOOKUP(B33,Startlist!B:H,6,FALSE)</f>
        <v>SAR-TECH MOTORSPORT</v>
      </c>
      <c r="H33" s="137" t="s">
        <v>718</v>
      </c>
      <c r="I33" s="187" t="s">
        <v>485</v>
      </c>
    </row>
    <row r="34" spans="1:9" ht="15" customHeight="1">
      <c r="A34" s="135">
        <f t="shared" si="0"/>
        <v>27</v>
      </c>
      <c r="B34" s="100">
        <v>200</v>
      </c>
      <c r="C34" s="128" t="str">
        <f>VLOOKUP(B34,Startlist!B:F,2,FALSE)</f>
        <v>MV3</v>
      </c>
      <c r="D34" s="129" t="str">
        <f>CONCATENATE(VLOOKUP(B34,Startlist!B:H,3,FALSE)," / ",VLOOKUP(B34,Startlist!B:H,4,FALSE))</f>
        <v>Sander Siniorg / Karl-Artur Viitra</v>
      </c>
      <c r="E34" s="130" t="str">
        <f>VLOOKUP(B34,Startlist!B:F,5,FALSE)</f>
        <v>EST</v>
      </c>
      <c r="F34" s="129" t="str">
        <f>VLOOKUP(B34,Startlist!B:H,7,FALSE)</f>
        <v>Ford Fiesta R2</v>
      </c>
      <c r="G34" s="129" t="str">
        <f>VLOOKUP(B34,Startlist!B:H,6,FALSE)</f>
        <v>PROREHV RALLY TEAM</v>
      </c>
      <c r="H34" s="137" t="s">
        <v>721</v>
      </c>
      <c r="I34" s="187" t="s">
        <v>486</v>
      </c>
    </row>
    <row r="35" spans="1:9" ht="15" customHeight="1">
      <c r="A35" s="135">
        <f t="shared" si="0"/>
        <v>28</v>
      </c>
      <c r="B35" s="100">
        <v>28</v>
      </c>
      <c r="C35" s="128" t="str">
        <f>VLOOKUP(B35,Startlist!B:F,2,FALSE)</f>
        <v>MV6</v>
      </c>
      <c r="D35" s="129" t="str">
        <f>CONCATENATE(VLOOKUP(B35,Startlist!B:H,3,FALSE)," / ",VLOOKUP(B35,Startlist!B:H,4,FALSE))</f>
        <v>Sander Sepp / Ants Uustalu</v>
      </c>
      <c r="E35" s="130" t="str">
        <f>VLOOKUP(B35,Startlist!B:F,5,FALSE)</f>
        <v>EST</v>
      </c>
      <c r="F35" s="129" t="str">
        <f>VLOOKUP(B35,Startlist!B:H,7,FALSE)</f>
        <v>Renault Clio Ragnotti</v>
      </c>
      <c r="G35" s="129" t="str">
        <f>VLOOKUP(B35,Startlist!B:H,6,FALSE)</f>
        <v>SAR-TECH MOTORSPORT</v>
      </c>
      <c r="H35" s="137" t="s">
        <v>724</v>
      </c>
      <c r="I35" s="187" t="s">
        <v>487</v>
      </c>
    </row>
    <row r="36" spans="1:9" ht="15" customHeight="1">
      <c r="A36" s="135">
        <f t="shared" si="0"/>
        <v>29</v>
      </c>
      <c r="B36" s="100">
        <v>24</v>
      </c>
      <c r="C36" s="128" t="str">
        <f>VLOOKUP(B36,Startlist!B:F,2,FALSE)</f>
        <v>MV4</v>
      </c>
      <c r="D36" s="129" t="str">
        <f>CONCATENATE(VLOOKUP(B36,Startlist!B:H,3,FALSE)," / ",VLOOKUP(B36,Startlist!B:H,4,FALSE))</f>
        <v>Roland Poom / Marti Halling</v>
      </c>
      <c r="E36" s="130" t="str">
        <f>VLOOKUP(B36,Startlist!B:F,5,FALSE)</f>
        <v>EST</v>
      </c>
      <c r="F36" s="129" t="str">
        <f>VLOOKUP(B36,Startlist!B:H,7,FALSE)</f>
        <v>Ford Fiesta R2</v>
      </c>
      <c r="G36" s="129" t="str">
        <f>VLOOKUP(B36,Startlist!B:H,6,FALSE)</f>
        <v>KAUR MOTORSPORT</v>
      </c>
      <c r="H36" s="137" t="s">
        <v>727</v>
      </c>
      <c r="I36" s="187" t="s">
        <v>488</v>
      </c>
    </row>
    <row r="37" spans="1:9" ht="15" customHeight="1">
      <c r="A37" s="135">
        <f t="shared" si="0"/>
        <v>30</v>
      </c>
      <c r="B37" s="100">
        <v>12</v>
      </c>
      <c r="C37" s="128" t="str">
        <f>VLOOKUP(B37,Startlist!B:F,2,FALSE)</f>
        <v>MV8</v>
      </c>
      <c r="D37" s="129" t="str">
        <f>CONCATENATE(VLOOKUP(B37,Startlist!B:H,3,FALSE)," / ",VLOOKUP(B37,Startlist!B:H,4,FALSE))</f>
        <v>Allan Ilves / Kristo Tamm</v>
      </c>
      <c r="E37" s="130" t="str">
        <f>VLOOKUP(B37,Startlist!B:F,5,FALSE)</f>
        <v>EST</v>
      </c>
      <c r="F37" s="129" t="str">
        <f>VLOOKUP(B37,Startlist!B:H,7,FALSE)</f>
        <v>Mitsubishi Lancer Evo 8</v>
      </c>
      <c r="G37" s="129" t="str">
        <f>VLOOKUP(B37,Startlist!B:H,6,FALSE)</f>
        <v>KAUR MOTORSPORT</v>
      </c>
      <c r="H37" s="137" t="s">
        <v>786</v>
      </c>
      <c r="I37" s="187" t="s">
        <v>489</v>
      </c>
    </row>
    <row r="38" spans="1:9" ht="15" customHeight="1">
      <c r="A38" s="135">
        <f t="shared" si="0"/>
        <v>31</v>
      </c>
      <c r="B38" s="100">
        <v>201</v>
      </c>
      <c r="C38" s="128" t="str">
        <f>VLOOKUP(B38,Startlist!B:F,2,FALSE)</f>
        <v>MV3</v>
      </c>
      <c r="D38" s="129" t="str">
        <f>CONCATENATE(VLOOKUP(B38,Startlist!B:H,3,FALSE)," / ",VLOOKUP(B38,Startlist!B:H,4,FALSE))</f>
        <v>Karl Tarrend / Mirko Kaunis</v>
      </c>
      <c r="E38" s="130" t="str">
        <f>VLOOKUP(B38,Startlist!B:F,5,FALSE)</f>
        <v>EST</v>
      </c>
      <c r="F38" s="129" t="str">
        <f>VLOOKUP(B38,Startlist!B:H,7,FALSE)</f>
        <v>Citroen C2R2</v>
      </c>
      <c r="G38" s="129" t="str">
        <f>VLOOKUP(B38,Startlist!B:H,6,FALSE)</f>
        <v>ASRT RALLY TEAM</v>
      </c>
      <c r="H38" s="137" t="s">
        <v>731</v>
      </c>
      <c r="I38" s="187" t="s">
        <v>490</v>
      </c>
    </row>
    <row r="39" spans="1:9" ht="15" customHeight="1">
      <c r="A39" s="135">
        <f t="shared" si="0"/>
        <v>32</v>
      </c>
      <c r="B39" s="100">
        <v>11</v>
      </c>
      <c r="C39" s="128" t="str">
        <f>VLOOKUP(B39,Startlist!B:F,2,FALSE)</f>
        <v>MV2</v>
      </c>
      <c r="D39" s="129" t="str">
        <f>CONCATENATE(VLOOKUP(B39,Startlist!B:H,3,FALSE)," / ",VLOOKUP(B39,Startlist!B:H,4,FALSE))</f>
        <v>Yuri Sidorenko / Sergei Larens</v>
      </c>
      <c r="E39" s="130" t="str">
        <f>VLOOKUP(B39,Startlist!B:F,5,FALSE)</f>
        <v>RUS / EST</v>
      </c>
      <c r="F39" s="129" t="str">
        <f>VLOOKUP(B39,Startlist!B:H,7,FALSE)</f>
        <v>Mitsubishi Lancer Evo 9</v>
      </c>
      <c r="G39" s="129" t="str">
        <f>VLOOKUP(B39,Startlist!B:H,6,FALSE)</f>
        <v>BLISS RALLY</v>
      </c>
      <c r="H39" s="137" t="s">
        <v>694</v>
      </c>
      <c r="I39" s="187" t="s">
        <v>491</v>
      </c>
    </row>
    <row r="40" spans="1:9" ht="15" customHeight="1">
      <c r="A40" s="135">
        <f t="shared" si="0"/>
        <v>33</v>
      </c>
      <c r="B40" s="100">
        <v>204</v>
      </c>
      <c r="C40" s="128" t="str">
        <f>VLOOKUP(B40,Startlist!B:F,2,FALSE)</f>
        <v>MV3</v>
      </c>
      <c r="D40" s="129" t="str">
        <f>CONCATENATE(VLOOKUP(B40,Startlist!B:H,3,FALSE)," / ",VLOOKUP(B40,Startlist!B:H,4,FALSE))</f>
        <v>Kevin Kuusik / Kuldar Sikk</v>
      </c>
      <c r="E40" s="130" t="str">
        <f>VLOOKUP(B40,Startlist!B:F,5,FALSE)</f>
        <v>EST</v>
      </c>
      <c r="F40" s="129" t="str">
        <f>VLOOKUP(B40,Startlist!B:H,7,FALSE)</f>
        <v>Ford Fiesta R2</v>
      </c>
      <c r="G40" s="129" t="str">
        <f>VLOOKUP(B40,Startlist!B:H,6,FALSE)</f>
        <v>OT RACING</v>
      </c>
      <c r="H40" s="137" t="s">
        <v>735</v>
      </c>
      <c r="I40" s="187" t="s">
        <v>492</v>
      </c>
    </row>
    <row r="41" spans="1:9" ht="15" customHeight="1">
      <c r="A41" s="135">
        <f t="shared" si="0"/>
        <v>34</v>
      </c>
      <c r="B41" s="100">
        <v>47</v>
      </c>
      <c r="C41" s="128" t="str">
        <f>VLOOKUP(B41,Startlist!B:F,2,FALSE)</f>
        <v>MV6</v>
      </c>
      <c r="D41" s="129" t="str">
        <f>CONCATENATE(VLOOKUP(B41,Startlist!B:H,3,FALSE)," / ",VLOOKUP(B41,Startlist!B:H,4,FALSE))</f>
        <v>Karel Tölp / Teele Sepp</v>
      </c>
      <c r="E41" s="130" t="str">
        <f>VLOOKUP(B41,Startlist!B:F,5,FALSE)</f>
        <v>EST</v>
      </c>
      <c r="F41" s="129" t="str">
        <f>VLOOKUP(B41,Startlist!B:H,7,FALSE)</f>
        <v>Honda Civic Type-R</v>
      </c>
      <c r="G41" s="129" t="str">
        <f>VLOOKUP(B41,Startlist!B:H,6,FALSE)</f>
        <v>ECOM MOTORSPORT</v>
      </c>
      <c r="H41" s="137" t="s">
        <v>698</v>
      </c>
      <c r="I41" s="187" t="s">
        <v>493</v>
      </c>
    </row>
    <row r="42" spans="1:9" ht="15" customHeight="1">
      <c r="A42" s="135">
        <f t="shared" si="0"/>
        <v>35</v>
      </c>
      <c r="B42" s="100">
        <v>21</v>
      </c>
      <c r="C42" s="128" t="str">
        <f>VLOOKUP(B42,Startlist!B:F,2,FALSE)</f>
        <v>MV7</v>
      </c>
      <c r="D42" s="129" t="str">
        <f>CONCATENATE(VLOOKUP(B42,Startlist!B:H,3,FALSE)," / ",VLOOKUP(B42,Startlist!B:H,4,FALSE))</f>
        <v>Dmitry Nikonchuk / Elena Nikonchuk</v>
      </c>
      <c r="E42" s="130" t="str">
        <f>VLOOKUP(B42,Startlist!B:F,5,FALSE)</f>
        <v>RUS</v>
      </c>
      <c r="F42" s="129" t="str">
        <f>VLOOKUP(B42,Startlist!B:H,7,FALSE)</f>
        <v>BMW M3</v>
      </c>
      <c r="G42" s="129" t="str">
        <f>VLOOKUP(B42,Startlist!B:H,6,FALSE)</f>
        <v>MS RACING</v>
      </c>
      <c r="H42" s="137" t="s">
        <v>739</v>
      </c>
      <c r="I42" s="187" t="s">
        <v>494</v>
      </c>
    </row>
    <row r="43" spans="1:9" ht="15" customHeight="1">
      <c r="A43" s="135">
        <f t="shared" si="0"/>
        <v>36</v>
      </c>
      <c r="B43" s="100">
        <v>32</v>
      </c>
      <c r="C43" s="128" t="str">
        <f>VLOOKUP(B43,Startlist!B:F,2,FALSE)</f>
        <v>MV4</v>
      </c>
      <c r="D43" s="129" t="str">
        <f>CONCATENATE(VLOOKUP(B43,Startlist!B:H,3,FALSE)," / ",VLOOKUP(B43,Startlist!B:H,4,FALSE))</f>
        <v>Toms Lielkajis / Toms Pirktins</v>
      </c>
      <c r="E43" s="130" t="str">
        <f>VLOOKUP(B43,Startlist!B:F,5,FALSE)</f>
        <v>LAT</v>
      </c>
      <c r="F43" s="129" t="str">
        <f>VLOOKUP(B43,Startlist!B:H,7,FALSE)</f>
        <v>Ford Fiesta</v>
      </c>
      <c r="G43" s="129" t="str">
        <f>VLOOKUP(B43,Startlist!B:H,6,FALSE)</f>
        <v>LMT AUTOSPORTA AKADEMIJA</v>
      </c>
      <c r="H43" s="137" t="s">
        <v>812</v>
      </c>
      <c r="I43" s="187" t="s">
        <v>495</v>
      </c>
    </row>
    <row r="44" spans="1:9" ht="15" customHeight="1">
      <c r="A44" s="135">
        <f t="shared" si="0"/>
        <v>37</v>
      </c>
      <c r="B44" s="100">
        <v>44</v>
      </c>
      <c r="C44" s="128" t="str">
        <f>VLOOKUP(B44,Startlist!B:F,2,FALSE)</f>
        <v>MV7</v>
      </c>
      <c r="D44" s="129" t="str">
        <f>CONCATENATE(VLOOKUP(B44,Startlist!B:H,3,FALSE)," / ",VLOOKUP(B44,Startlist!B:H,4,FALSE))</f>
        <v>Mario Jürimäe / Timo Kasesalu</v>
      </c>
      <c r="E44" s="130" t="str">
        <f>VLOOKUP(B44,Startlist!B:F,5,FALSE)</f>
        <v>EST</v>
      </c>
      <c r="F44" s="129" t="str">
        <f>VLOOKUP(B44,Startlist!B:H,7,FALSE)</f>
        <v>BMW M3</v>
      </c>
      <c r="G44" s="129" t="str">
        <f>VLOOKUP(B44,Startlist!B:H,6,FALSE)</f>
        <v>CUEKS RACING</v>
      </c>
      <c r="H44" s="137" t="s">
        <v>742</v>
      </c>
      <c r="I44" s="187" t="s">
        <v>496</v>
      </c>
    </row>
    <row r="45" spans="1:9" ht="15" customHeight="1">
      <c r="A45" s="135">
        <f t="shared" si="0"/>
        <v>38</v>
      </c>
      <c r="B45" s="100">
        <v>23</v>
      </c>
      <c r="C45" s="128" t="str">
        <f>VLOOKUP(B45,Startlist!B:F,2,FALSE)</f>
        <v>MV7</v>
      </c>
      <c r="D45" s="129" t="str">
        <f>CONCATENATE(VLOOKUP(B45,Startlist!B:H,3,FALSE)," / ",VLOOKUP(B45,Startlist!B:H,4,FALSE))</f>
        <v>Madis Vanaselja / Jaanus Hōbemägi</v>
      </c>
      <c r="E45" s="130" t="str">
        <f>VLOOKUP(B45,Startlist!B:F,5,FALSE)</f>
        <v>EST</v>
      </c>
      <c r="F45" s="129" t="str">
        <f>VLOOKUP(B45,Startlist!B:H,7,FALSE)</f>
        <v>BMW M3</v>
      </c>
      <c r="G45" s="129" t="str">
        <f>VLOOKUP(B45,Startlist!B:H,6,FALSE)</f>
        <v>MS RACING</v>
      </c>
      <c r="H45" s="137" t="s">
        <v>794</v>
      </c>
      <c r="I45" s="187" t="s">
        <v>497</v>
      </c>
    </row>
    <row r="46" spans="1:9" ht="15" customHeight="1">
      <c r="A46" s="135">
        <f t="shared" si="0"/>
        <v>39</v>
      </c>
      <c r="B46" s="100">
        <v>26</v>
      </c>
      <c r="C46" s="128" t="str">
        <f>VLOOKUP(B46,Startlist!B:F,2,FALSE)</f>
        <v>MV2</v>
      </c>
      <c r="D46" s="129" t="str">
        <f>CONCATENATE(VLOOKUP(B46,Startlist!B:H,3,FALSE)," / ",VLOOKUP(B46,Startlist!B:H,4,FALSE))</f>
        <v>Sergey Uger / Trofim Chikin</v>
      </c>
      <c r="E46" s="130" t="str">
        <f>VLOOKUP(B46,Startlist!B:F,5,FALSE)</f>
        <v>ISR / RUS</v>
      </c>
      <c r="F46" s="129" t="str">
        <f>VLOOKUP(B46,Startlist!B:H,7,FALSE)</f>
        <v>Mitsubishi Lancer Evo 10</v>
      </c>
      <c r="G46" s="129" t="str">
        <f>VLOOKUP(B46,Startlist!B:H,6,FALSE)</f>
        <v>CONE FOREST RALLY TEAM</v>
      </c>
      <c r="H46" s="137" t="s">
        <v>818</v>
      </c>
      <c r="I46" s="187" t="s">
        <v>498</v>
      </c>
    </row>
    <row r="47" spans="1:9" ht="15" customHeight="1">
      <c r="A47" s="135">
        <f t="shared" si="0"/>
        <v>40</v>
      </c>
      <c r="B47" s="100">
        <v>40</v>
      </c>
      <c r="C47" s="128" t="str">
        <f>VLOOKUP(B47,Startlist!B:F,2,FALSE)</f>
        <v>MV8</v>
      </c>
      <c r="D47" s="129" t="str">
        <f>CONCATENATE(VLOOKUP(B47,Startlist!B:H,3,FALSE)," / ",VLOOKUP(B47,Startlist!B:H,4,FALSE))</f>
        <v>Vadim Kuznetsov / Roman Kapustin</v>
      </c>
      <c r="E47" s="130" t="str">
        <f>VLOOKUP(B47,Startlist!B:F,5,FALSE)</f>
        <v>RUS</v>
      </c>
      <c r="F47" s="129" t="str">
        <f>VLOOKUP(B47,Startlist!B:H,7,FALSE)</f>
        <v>Subaru Impreza</v>
      </c>
      <c r="G47" s="129" t="str">
        <f>VLOOKUP(B47,Startlist!B:H,6,FALSE)</f>
        <v>TIKKRI MOTORSPORT</v>
      </c>
      <c r="H47" s="137" t="s">
        <v>746</v>
      </c>
      <c r="I47" s="187" t="s">
        <v>499</v>
      </c>
    </row>
    <row r="48" spans="1:9" ht="15" customHeight="1">
      <c r="A48" s="135">
        <f t="shared" si="0"/>
        <v>41</v>
      </c>
      <c r="B48" s="100">
        <v>34</v>
      </c>
      <c r="C48" s="128" t="str">
        <f>VLOOKUP(B48,Startlist!B:F,2,FALSE)</f>
        <v>MV6</v>
      </c>
      <c r="D48" s="129" t="str">
        <f>CONCATENATE(VLOOKUP(B48,Startlist!B:H,3,FALSE)," / ",VLOOKUP(B48,Startlist!B:H,4,FALSE))</f>
        <v>Janis Cielens / Salvis Rambols</v>
      </c>
      <c r="E48" s="130" t="str">
        <f>VLOOKUP(B48,Startlist!B:F,5,FALSE)</f>
        <v>LAT</v>
      </c>
      <c r="F48" s="129" t="str">
        <f>VLOOKUP(B48,Startlist!B:H,7,FALSE)</f>
        <v>VW Golf II</v>
      </c>
      <c r="G48" s="129" t="str">
        <f>VLOOKUP(B48,Startlist!B:H,6,FALSE)</f>
        <v>SB SPORTS</v>
      </c>
      <c r="H48" s="137" t="s">
        <v>799</v>
      </c>
      <c r="I48" s="187" t="s">
        <v>500</v>
      </c>
    </row>
    <row r="49" spans="1:9" ht="15" customHeight="1">
      <c r="A49" s="135">
        <f t="shared" si="0"/>
        <v>42</v>
      </c>
      <c r="B49" s="100">
        <v>42</v>
      </c>
      <c r="C49" s="128" t="str">
        <f>VLOOKUP(B49,Startlist!B:F,2,FALSE)</f>
        <v>MV8</v>
      </c>
      <c r="D49" s="129" t="str">
        <f>CONCATENATE(VLOOKUP(B49,Startlist!B:H,3,FALSE)," / ",VLOOKUP(B49,Startlist!B:H,4,FALSE))</f>
        <v>Denis Levyatov / Mariya Uger</v>
      </c>
      <c r="E49" s="130" t="str">
        <f>VLOOKUP(B49,Startlist!B:F,5,FALSE)</f>
        <v>RUS / ISR</v>
      </c>
      <c r="F49" s="129" t="str">
        <f>VLOOKUP(B49,Startlist!B:H,7,FALSE)</f>
        <v>Subaru Impreza</v>
      </c>
      <c r="G49" s="129" t="str">
        <f>VLOOKUP(B49,Startlist!B:H,6,FALSE)</f>
        <v>CONE FOREST RALLY TEAM</v>
      </c>
      <c r="H49" s="137" t="s">
        <v>802</v>
      </c>
      <c r="I49" s="187" t="s">
        <v>501</v>
      </c>
    </row>
    <row r="50" spans="1:9" ht="15" customHeight="1">
      <c r="A50" s="135">
        <f aca="true" t="shared" si="1" ref="A50:A70">A49+1</f>
        <v>43</v>
      </c>
      <c r="B50" s="100">
        <v>55</v>
      </c>
      <c r="C50" s="128" t="str">
        <f>VLOOKUP(B50,Startlist!B:F,2,FALSE)</f>
        <v>MV6</v>
      </c>
      <c r="D50" s="129" t="str">
        <f>CONCATENATE(VLOOKUP(B50,Startlist!B:H,3,FALSE)," / ",VLOOKUP(B50,Startlist!B:H,4,FALSE))</f>
        <v>Marko Ringenberg / Allar Heina</v>
      </c>
      <c r="E50" s="130" t="str">
        <f>VLOOKUP(B50,Startlist!B:F,5,FALSE)</f>
        <v>EST</v>
      </c>
      <c r="F50" s="129" t="str">
        <f>VLOOKUP(B50,Startlist!B:H,7,FALSE)</f>
        <v>Opel Ascona</v>
      </c>
      <c r="G50" s="129" t="str">
        <f>VLOOKUP(B50,Startlist!B:H,6,FALSE)</f>
        <v>ECOM MOTORSPORT</v>
      </c>
      <c r="H50" s="137" t="s">
        <v>805</v>
      </c>
      <c r="I50" s="187" t="s">
        <v>502</v>
      </c>
    </row>
    <row r="51" spans="1:9" ht="15" customHeight="1">
      <c r="A51" s="135">
        <f t="shared" si="1"/>
        <v>44</v>
      </c>
      <c r="B51" s="100">
        <v>41</v>
      </c>
      <c r="C51" s="128" t="str">
        <f>VLOOKUP(B51,Startlist!B:F,2,FALSE)</f>
        <v>MV8</v>
      </c>
      <c r="D51" s="129" t="str">
        <f>CONCATENATE(VLOOKUP(B51,Startlist!B:H,3,FALSE)," / ",VLOOKUP(B51,Startlist!B:H,4,FALSE))</f>
        <v>Dmitry Feofanov / Maxim Gordyushkin</v>
      </c>
      <c r="E51" s="130" t="str">
        <f>VLOOKUP(B51,Startlist!B:F,5,FALSE)</f>
        <v>RUS</v>
      </c>
      <c r="F51" s="129" t="str">
        <f>VLOOKUP(B51,Startlist!B:H,7,FALSE)</f>
        <v>Mitsubishi Lancer Evo 8</v>
      </c>
      <c r="G51" s="129" t="str">
        <f>VLOOKUP(B51,Startlist!B:H,6,FALSE)</f>
        <v>ASPORT</v>
      </c>
      <c r="H51" s="137" t="s">
        <v>825</v>
      </c>
      <c r="I51" s="187" t="s">
        <v>503</v>
      </c>
    </row>
    <row r="52" spans="1:9" ht="15" customHeight="1">
      <c r="A52" s="135">
        <f t="shared" si="1"/>
        <v>45</v>
      </c>
      <c r="B52" s="100">
        <v>54</v>
      </c>
      <c r="C52" s="128" t="str">
        <f>VLOOKUP(B52,Startlist!B:F,2,FALSE)</f>
        <v>MV7</v>
      </c>
      <c r="D52" s="129" t="str">
        <f>CONCATENATE(VLOOKUP(B52,Startlist!B:H,3,FALSE)," / ",VLOOKUP(B52,Startlist!B:H,4,FALSE))</f>
        <v>Kristian Pints / Cristen Laos</v>
      </c>
      <c r="E52" s="130" t="str">
        <f>VLOOKUP(B52,Startlist!B:F,5,FALSE)</f>
        <v>EST</v>
      </c>
      <c r="F52" s="129" t="str">
        <f>VLOOKUP(B52,Startlist!B:H,7,FALSE)</f>
        <v>BMW 325</v>
      </c>
      <c r="G52" s="129" t="str">
        <f>VLOOKUP(B52,Startlist!B:H,6,FALSE)</f>
        <v>KAUR MOTORSPORT</v>
      </c>
      <c r="H52" s="137" t="s">
        <v>859</v>
      </c>
      <c r="I52" s="187" t="s">
        <v>504</v>
      </c>
    </row>
    <row r="53" spans="1:9" ht="15" customHeight="1">
      <c r="A53" s="135">
        <f t="shared" si="1"/>
        <v>46</v>
      </c>
      <c r="B53" s="100">
        <v>35</v>
      </c>
      <c r="C53" s="128" t="str">
        <f>VLOOKUP(B53,Startlist!B:F,2,FALSE)</f>
        <v>MV7</v>
      </c>
      <c r="D53" s="129" t="str">
        <f>CONCATENATE(VLOOKUP(B53,Startlist!B:H,3,FALSE)," / ",VLOOKUP(B53,Startlist!B:H,4,FALSE))</f>
        <v>Egidijus Valeisa / Povilas Reisas</v>
      </c>
      <c r="E53" s="130" t="str">
        <f>VLOOKUP(B53,Startlist!B:F,5,FALSE)</f>
        <v>LIT</v>
      </c>
      <c r="F53" s="129" t="str">
        <f>VLOOKUP(B53,Startlist!B:H,7,FALSE)</f>
        <v>BMW M3</v>
      </c>
      <c r="G53" s="129" t="str">
        <f>VLOOKUP(B53,Startlist!B:H,6,FALSE)</f>
        <v>MAZEIKIU ASK</v>
      </c>
      <c r="H53" s="137" t="s">
        <v>829</v>
      </c>
      <c r="I53" s="187" t="s">
        <v>505</v>
      </c>
    </row>
    <row r="54" spans="1:9" ht="15" customHeight="1">
      <c r="A54" s="135">
        <f t="shared" si="1"/>
        <v>47</v>
      </c>
      <c r="B54" s="100">
        <v>62</v>
      </c>
      <c r="C54" s="128" t="str">
        <f>VLOOKUP(B54,Startlist!B:F,2,FALSE)</f>
        <v>MV6</v>
      </c>
      <c r="D54" s="129" t="str">
        <f>CONCATENATE(VLOOKUP(B54,Startlist!B:H,3,FALSE)," / ",VLOOKUP(B54,Startlist!B:H,4,FALSE))</f>
        <v>Raigo Reimal / Magnus Lepp</v>
      </c>
      <c r="E54" s="130" t="str">
        <f>VLOOKUP(B54,Startlist!B:F,5,FALSE)</f>
        <v>EST</v>
      </c>
      <c r="F54" s="129" t="str">
        <f>VLOOKUP(B54,Startlist!B:H,7,FALSE)</f>
        <v>VW Golf</v>
      </c>
      <c r="G54" s="129" t="str">
        <f>VLOOKUP(B54,Startlist!B:H,6,FALSE)</f>
        <v>SAR-TECH MOTORSPORT</v>
      </c>
      <c r="H54" s="137" t="s">
        <v>864</v>
      </c>
      <c r="I54" s="187" t="s">
        <v>506</v>
      </c>
    </row>
    <row r="55" spans="1:9" ht="15" customHeight="1">
      <c r="A55" s="135">
        <f t="shared" si="1"/>
        <v>48</v>
      </c>
      <c r="B55" s="100">
        <v>49</v>
      </c>
      <c r="C55" s="128" t="str">
        <f>VLOOKUP(B55,Startlist!B:F,2,FALSE)</f>
        <v>MV5</v>
      </c>
      <c r="D55" s="129" t="str">
        <f>CONCATENATE(VLOOKUP(B55,Startlist!B:H,3,FALSE)," / ",VLOOKUP(B55,Startlist!B:H,4,FALSE))</f>
        <v>Rainer Meus / Kaupo Vana</v>
      </c>
      <c r="E55" s="130" t="str">
        <f>VLOOKUP(B55,Startlist!B:F,5,FALSE)</f>
        <v>EST</v>
      </c>
      <c r="F55" s="129" t="str">
        <f>VLOOKUP(B55,Startlist!B:H,7,FALSE)</f>
        <v>LADA VFTS</v>
      </c>
      <c r="G55" s="129" t="str">
        <f>VLOOKUP(B55,Startlist!B:H,6,FALSE)</f>
        <v>PROREHV RALLY TEAM</v>
      </c>
      <c r="H55" s="137" t="s">
        <v>808</v>
      </c>
      <c r="I55" s="187" t="s">
        <v>507</v>
      </c>
    </row>
    <row r="56" spans="1:9" ht="15" customHeight="1">
      <c r="A56" s="135">
        <f t="shared" si="1"/>
        <v>49</v>
      </c>
      <c r="B56" s="100">
        <v>56</v>
      </c>
      <c r="C56" s="128" t="str">
        <f>VLOOKUP(B56,Startlist!B:F,2,FALSE)</f>
        <v>MV6</v>
      </c>
      <c r="D56" s="129" t="str">
        <f>CONCATENATE(VLOOKUP(B56,Startlist!B:H,3,FALSE)," / ",VLOOKUP(B56,Startlist!B:H,4,FALSE))</f>
        <v>Kasper Koosa / Ronald Jürgenson</v>
      </c>
      <c r="E56" s="130" t="str">
        <f>VLOOKUP(B56,Startlist!B:F,5,FALSE)</f>
        <v>EST</v>
      </c>
      <c r="F56" s="129" t="str">
        <f>VLOOKUP(B56,Startlist!B:H,7,FALSE)</f>
        <v>Nissan Sunny GTI</v>
      </c>
      <c r="G56" s="129" t="str">
        <f>VLOOKUP(B56,Startlist!B:H,6,FALSE)</f>
        <v>TIKKRI MOTORSPORT</v>
      </c>
      <c r="H56" s="137" t="s">
        <v>868</v>
      </c>
      <c r="I56" s="187" t="s">
        <v>508</v>
      </c>
    </row>
    <row r="57" spans="1:9" ht="15" customHeight="1">
      <c r="A57" s="135">
        <f t="shared" si="1"/>
        <v>50</v>
      </c>
      <c r="B57" s="100">
        <v>50</v>
      </c>
      <c r="C57" s="128" t="str">
        <f>VLOOKUP(B57,Startlist!B:F,2,FALSE)</f>
        <v>MV6</v>
      </c>
      <c r="D57" s="129" t="str">
        <f>CONCATENATE(VLOOKUP(B57,Startlist!B:H,3,FALSE)," / ",VLOOKUP(B57,Startlist!B:H,4,FALSE))</f>
        <v>Martin Vatter / Oliver Peebo</v>
      </c>
      <c r="E57" s="130" t="str">
        <f>VLOOKUP(B57,Startlist!B:F,5,FALSE)</f>
        <v>EST</v>
      </c>
      <c r="F57" s="129" t="str">
        <f>VLOOKUP(B57,Startlist!B:H,7,FALSE)</f>
        <v>Honda Civic Type-R</v>
      </c>
      <c r="G57" s="129" t="str">
        <f>VLOOKUP(B57,Startlist!B:H,6,FALSE)</f>
        <v>TIKKRI MOTORSPORT</v>
      </c>
      <c r="H57" s="137" t="s">
        <v>834</v>
      </c>
      <c r="I57" s="187" t="s">
        <v>509</v>
      </c>
    </row>
    <row r="58" spans="1:9" ht="15" customHeight="1">
      <c r="A58" s="135">
        <f t="shared" si="1"/>
        <v>51</v>
      </c>
      <c r="B58" s="100">
        <v>53</v>
      </c>
      <c r="C58" s="128" t="str">
        <f>VLOOKUP(B58,Startlist!B:F,2,FALSE)</f>
        <v>MV4</v>
      </c>
      <c r="D58" s="129" t="str">
        <f>CONCATENATE(VLOOKUP(B58,Startlist!B:H,3,FALSE)," / ",VLOOKUP(B58,Startlist!B:H,4,FALSE))</f>
        <v>Laurynas Dirzininkas / Mindaugas Raibuzis</v>
      </c>
      <c r="E58" s="130" t="str">
        <f>VLOOKUP(B58,Startlist!B:F,5,FALSE)</f>
        <v>LIT</v>
      </c>
      <c r="F58" s="129" t="str">
        <f>VLOOKUP(B58,Startlist!B:H,7,FALSE)</f>
        <v>Ford Fiesta</v>
      </c>
      <c r="G58" s="129" t="str">
        <f>VLOOKUP(B58,Startlist!B:H,6,FALSE)</f>
        <v>ASK AUTORIKONA</v>
      </c>
      <c r="H58" s="137" t="s">
        <v>875</v>
      </c>
      <c r="I58" s="187" t="s">
        <v>510</v>
      </c>
    </row>
    <row r="59" spans="1:9" ht="15" customHeight="1">
      <c r="A59" s="135">
        <f t="shared" si="1"/>
        <v>52</v>
      </c>
      <c r="B59" s="100">
        <v>57</v>
      </c>
      <c r="C59" s="128" t="str">
        <f>VLOOKUP(B59,Startlist!B:F,2,FALSE)</f>
        <v>MV6</v>
      </c>
      <c r="D59" s="129" t="str">
        <f>CONCATENATE(VLOOKUP(B59,Startlist!B:H,3,FALSE)," / ",VLOOKUP(B59,Startlist!B:H,4,FALSE))</f>
        <v>Peep Trave / Siim Sooäär</v>
      </c>
      <c r="E59" s="130" t="str">
        <f>VLOOKUP(B59,Startlist!B:F,5,FALSE)</f>
        <v>EST</v>
      </c>
      <c r="F59" s="129" t="str">
        <f>VLOOKUP(B59,Startlist!B:H,7,FALSE)</f>
        <v>Mitsubishi Colt</v>
      </c>
      <c r="G59" s="129" t="str">
        <f>VLOOKUP(B59,Startlist!B:H,6,FALSE)</f>
        <v>SAR-TECH MOTORSPORT</v>
      </c>
      <c r="H59" s="137" t="s">
        <v>881</v>
      </c>
      <c r="I59" s="187" t="s">
        <v>511</v>
      </c>
    </row>
    <row r="60" spans="1:9" ht="15" customHeight="1">
      <c r="A60" s="135">
        <f t="shared" si="1"/>
        <v>53</v>
      </c>
      <c r="B60" s="100">
        <v>45</v>
      </c>
      <c r="C60" s="128" t="str">
        <f>VLOOKUP(B60,Startlist!B:F,2,FALSE)</f>
        <v>MV7</v>
      </c>
      <c r="D60" s="129" t="str">
        <f>CONCATENATE(VLOOKUP(B60,Startlist!B:H,3,FALSE)," / ",VLOOKUP(B60,Startlist!B:H,4,FALSE))</f>
        <v>Raiko Aru / Veiko Kullamäe</v>
      </c>
      <c r="E60" s="130" t="str">
        <f>VLOOKUP(B60,Startlist!B:F,5,FALSE)</f>
        <v>EST</v>
      </c>
      <c r="F60" s="129" t="str">
        <f>VLOOKUP(B60,Startlist!B:H,7,FALSE)</f>
        <v>BMW 325</v>
      </c>
      <c r="G60" s="129" t="str">
        <f>VLOOKUP(B60,Startlist!B:H,6,FALSE)</f>
        <v>ECOM MOTORSPORT</v>
      </c>
      <c r="H60" s="137" t="s">
        <v>886</v>
      </c>
      <c r="I60" s="187" t="s">
        <v>512</v>
      </c>
    </row>
    <row r="61" spans="1:9" ht="15" customHeight="1">
      <c r="A61" s="135">
        <f t="shared" si="1"/>
        <v>54</v>
      </c>
      <c r="B61" s="100">
        <v>51</v>
      </c>
      <c r="C61" s="128" t="str">
        <f>VLOOKUP(B61,Startlist!B:F,2,FALSE)</f>
        <v>MV7</v>
      </c>
      <c r="D61" s="129" t="str">
        <f>CONCATENATE(VLOOKUP(B61,Startlist!B:H,3,FALSE)," / ",VLOOKUP(B61,Startlist!B:H,4,FALSE))</f>
        <v>Ott Mesikäpp / Alvar Kuutok</v>
      </c>
      <c r="E61" s="130" t="str">
        <f>VLOOKUP(B61,Startlist!B:F,5,FALSE)</f>
        <v>EST</v>
      </c>
      <c r="F61" s="129" t="str">
        <f>VLOOKUP(B61,Startlist!B:H,7,FALSE)</f>
        <v>BMW M3</v>
      </c>
      <c r="G61" s="129" t="str">
        <f>VLOOKUP(B61,Startlist!B:H,6,FALSE)</f>
        <v>ECOM MOTORSPORT</v>
      </c>
      <c r="H61" s="137" t="s">
        <v>891</v>
      </c>
      <c r="I61" s="187" t="s">
        <v>513</v>
      </c>
    </row>
    <row r="62" spans="1:9" ht="15" customHeight="1">
      <c r="A62" s="135">
        <f t="shared" si="1"/>
        <v>55</v>
      </c>
      <c r="B62" s="100">
        <v>52</v>
      </c>
      <c r="C62" s="128" t="str">
        <f>VLOOKUP(B62,Startlist!B:F,2,FALSE)</f>
        <v>MV5</v>
      </c>
      <c r="D62" s="129" t="str">
        <f>CONCATENATE(VLOOKUP(B62,Startlist!B:H,3,FALSE)," / ",VLOOKUP(B62,Startlist!B:H,4,FALSE))</f>
        <v>Gert-Kaupo Kähr / Jan Pantalon</v>
      </c>
      <c r="E62" s="130" t="str">
        <f>VLOOKUP(B62,Startlist!B:F,5,FALSE)</f>
        <v>EST</v>
      </c>
      <c r="F62" s="129" t="str">
        <f>VLOOKUP(B62,Startlist!B:H,7,FALSE)</f>
        <v>Honda Civic</v>
      </c>
      <c r="G62" s="129" t="str">
        <f>VLOOKUP(B62,Startlist!B:H,6,FALSE)</f>
        <v>REINUP MOTORSPORT</v>
      </c>
      <c r="H62" s="137" t="s">
        <v>840</v>
      </c>
      <c r="I62" s="187" t="s">
        <v>514</v>
      </c>
    </row>
    <row r="63" spans="1:9" ht="15" customHeight="1">
      <c r="A63" s="135">
        <f t="shared" si="1"/>
        <v>56</v>
      </c>
      <c r="B63" s="100">
        <v>22</v>
      </c>
      <c r="C63" s="128" t="str">
        <f>VLOOKUP(B63,Startlist!B:F,2,FALSE)</f>
        <v>MV7</v>
      </c>
      <c r="D63" s="129" t="str">
        <f>CONCATENATE(VLOOKUP(B63,Startlist!B:H,3,FALSE)," / ",VLOOKUP(B63,Startlist!B:H,4,FALSE))</f>
        <v>Lembit Soe / Ahto Pihlas</v>
      </c>
      <c r="E63" s="130" t="str">
        <f>VLOOKUP(B63,Startlist!B:F,5,FALSE)</f>
        <v>EST</v>
      </c>
      <c r="F63" s="129" t="str">
        <f>VLOOKUP(B63,Startlist!B:H,7,FALSE)</f>
        <v>Toyota Starlet</v>
      </c>
      <c r="G63" s="129" t="str">
        <f>VLOOKUP(B63,Startlist!B:H,6,FALSE)</f>
        <v>SAR-TECH MOTORSPORT</v>
      </c>
      <c r="H63" s="137" t="s">
        <v>843</v>
      </c>
      <c r="I63" s="187" t="s">
        <v>515</v>
      </c>
    </row>
    <row r="64" spans="1:9" ht="15" customHeight="1">
      <c r="A64" s="135">
        <f t="shared" si="1"/>
        <v>57</v>
      </c>
      <c r="B64" s="100">
        <v>66</v>
      </c>
      <c r="C64" s="128" t="str">
        <f>VLOOKUP(B64,Startlist!B:F,2,FALSE)</f>
        <v>MV6</v>
      </c>
      <c r="D64" s="129" t="str">
        <f>CONCATENATE(VLOOKUP(B64,Startlist!B:H,3,FALSE)," / ",VLOOKUP(B64,Startlist!B:H,4,FALSE))</f>
        <v>Mihkel Varul / Marko Kaasik</v>
      </c>
      <c r="E64" s="130" t="str">
        <f>VLOOKUP(B64,Startlist!B:F,5,FALSE)</f>
        <v>EST</v>
      </c>
      <c r="F64" s="129" t="str">
        <f>VLOOKUP(B64,Startlist!B:H,7,FALSE)</f>
        <v>VW GOLF II</v>
      </c>
      <c r="G64" s="129" t="str">
        <f>VLOOKUP(B64,Startlist!B:H,6,FALSE)</f>
        <v>YELLOW RACING</v>
      </c>
      <c r="H64" s="137" t="s">
        <v>900</v>
      </c>
      <c r="I64" s="187" t="s">
        <v>516</v>
      </c>
    </row>
    <row r="65" spans="1:9" ht="15" customHeight="1">
      <c r="A65" s="135">
        <f t="shared" si="1"/>
        <v>58</v>
      </c>
      <c r="B65" s="100">
        <v>61</v>
      </c>
      <c r="C65" s="128" t="str">
        <f>VLOOKUP(B65,Startlist!B:F,2,FALSE)</f>
        <v>MV5</v>
      </c>
      <c r="D65" s="129" t="str">
        <f>CONCATENATE(VLOOKUP(B65,Startlist!B:H,3,FALSE)," / ",VLOOKUP(B65,Startlist!B:H,4,FALSE))</f>
        <v>Tauri Pihlas / Ott Kiil</v>
      </c>
      <c r="E65" s="130" t="str">
        <f>VLOOKUP(B65,Startlist!B:F,5,FALSE)</f>
        <v>EST</v>
      </c>
      <c r="F65" s="129" t="str">
        <f>VLOOKUP(B65,Startlist!B:H,7,FALSE)</f>
        <v>Toyota Starlet</v>
      </c>
      <c r="G65" s="129" t="str">
        <f>VLOOKUP(B65,Startlist!B:H,6,FALSE)</f>
        <v>SAR-TECH MOTORSPORT</v>
      </c>
      <c r="H65" s="137" t="s">
        <v>750</v>
      </c>
      <c r="I65" s="187" t="s">
        <v>517</v>
      </c>
    </row>
    <row r="66" spans="1:9" ht="15" customHeight="1">
      <c r="A66" s="135">
        <f t="shared" si="1"/>
        <v>59</v>
      </c>
      <c r="B66" s="100">
        <v>46</v>
      </c>
      <c r="C66" s="128" t="str">
        <f>VLOOKUP(B66,Startlist!B:F,2,FALSE)</f>
        <v>MV7</v>
      </c>
      <c r="D66" s="129" t="str">
        <f>CONCATENATE(VLOOKUP(B66,Startlist!B:H,3,FALSE)," / ",VLOOKUP(B66,Startlist!B:H,4,FALSE))</f>
        <v>Saulius Venclovas / Aisvydas Paliukenas</v>
      </c>
      <c r="E66" s="130" t="str">
        <f>VLOOKUP(B66,Startlist!B:F,5,FALSE)</f>
        <v>LIT</v>
      </c>
      <c r="F66" s="129" t="str">
        <f>VLOOKUP(B66,Startlist!B:H,7,FALSE)</f>
        <v>BMW M3</v>
      </c>
      <c r="G66" s="129" t="str">
        <f>VLOOKUP(B66,Startlist!B:H,6,FALSE)</f>
        <v>SAMSONASRACING.COM</v>
      </c>
      <c r="H66" s="137" t="s">
        <v>906</v>
      </c>
      <c r="I66" s="187" t="s">
        <v>518</v>
      </c>
    </row>
    <row r="67" spans="1:9" ht="15" customHeight="1">
      <c r="A67" s="135">
        <f t="shared" si="1"/>
        <v>60</v>
      </c>
      <c r="B67" s="100">
        <v>63</v>
      </c>
      <c r="C67" s="128" t="str">
        <f>VLOOKUP(B67,Startlist!B:F,2,FALSE)</f>
        <v>MV7</v>
      </c>
      <c r="D67" s="129" t="str">
        <f>CONCATENATE(VLOOKUP(B67,Startlist!B:H,3,FALSE)," / ",VLOOKUP(B67,Startlist!B:H,4,FALSE))</f>
        <v>Pavlo Kopylets / Yevheniy Borshchenko</v>
      </c>
      <c r="E67" s="130" t="str">
        <f>VLOOKUP(B67,Startlist!B:F,5,FALSE)</f>
        <v>UKR</v>
      </c>
      <c r="F67" s="129" t="str">
        <f>VLOOKUP(B67,Startlist!B:H,7,FALSE)</f>
        <v>Seat Leon</v>
      </c>
      <c r="G67" s="129" t="str">
        <f>VLOOKUP(B67,Startlist!B:H,6,FALSE)</f>
        <v>IVAN OSTAPCHENKO</v>
      </c>
      <c r="H67" s="137" t="s">
        <v>911</v>
      </c>
      <c r="I67" s="187" t="s">
        <v>519</v>
      </c>
    </row>
    <row r="68" spans="1:9" ht="15" customHeight="1">
      <c r="A68" s="135">
        <f t="shared" si="1"/>
        <v>61</v>
      </c>
      <c r="B68" s="100">
        <v>64</v>
      </c>
      <c r="C68" s="128" t="str">
        <f>VLOOKUP(B68,Startlist!B:F,2,FALSE)</f>
        <v>MV5</v>
      </c>
      <c r="D68" s="129" t="str">
        <f>CONCATENATE(VLOOKUP(B68,Startlist!B:H,3,FALSE)," / ",VLOOKUP(B68,Startlist!B:H,4,FALSE))</f>
        <v>Janek Jelle / Andres Lichtfeldt</v>
      </c>
      <c r="E68" s="130" t="str">
        <f>VLOOKUP(B68,Startlist!B:F,5,FALSE)</f>
        <v>EST</v>
      </c>
      <c r="F68" s="129" t="str">
        <f>VLOOKUP(B68,Startlist!B:H,7,FALSE)</f>
        <v>VAZ 2105</v>
      </c>
      <c r="G68" s="129" t="str">
        <f>VLOOKUP(B68,Startlist!B:H,6,FALSE)</f>
        <v>EHMOFIX RALLY TEAM</v>
      </c>
      <c r="H68" s="137" t="s">
        <v>848</v>
      </c>
      <c r="I68" s="187" t="s">
        <v>520</v>
      </c>
    </row>
    <row r="69" spans="1:9" ht="15" customHeight="1">
      <c r="A69" s="135">
        <f t="shared" si="1"/>
        <v>62</v>
      </c>
      <c r="B69" s="100">
        <v>65</v>
      </c>
      <c r="C69" s="128" t="str">
        <f>VLOOKUP(B69,Startlist!B:F,2,FALSE)</f>
        <v>MV5</v>
      </c>
      <c r="D69" s="129" t="str">
        <f>CONCATENATE(VLOOKUP(B69,Startlist!B:H,3,FALSE)," / ",VLOOKUP(B69,Startlist!B:H,4,FALSE))</f>
        <v>Alari Sillaste / Arvo Liimann</v>
      </c>
      <c r="E69" s="130" t="str">
        <f>VLOOKUP(B69,Startlist!B:F,5,FALSE)</f>
        <v>EST</v>
      </c>
      <c r="F69" s="129" t="str">
        <f>VLOOKUP(B69,Startlist!B:H,7,FALSE)</f>
        <v>AZLK 2140</v>
      </c>
      <c r="G69" s="129" t="str">
        <f>VLOOKUP(B69,Startlist!B:H,6,FALSE)</f>
        <v>GAZ RALLIKLUBI</v>
      </c>
      <c r="H69" s="137" t="s">
        <v>918</v>
      </c>
      <c r="I69" s="187" t="s">
        <v>521</v>
      </c>
    </row>
    <row r="70" spans="1:9" ht="15" customHeight="1">
      <c r="A70" s="135">
        <f t="shared" si="1"/>
        <v>63</v>
      </c>
      <c r="B70" s="100">
        <v>70</v>
      </c>
      <c r="C70" s="128" t="str">
        <f>VLOOKUP(B70,Startlist!B:F,2,FALSE)</f>
        <v>MV9</v>
      </c>
      <c r="D70" s="129" t="str">
        <f>CONCATENATE(VLOOKUP(B70,Startlist!B:H,3,FALSE)," / ",VLOOKUP(B70,Startlist!B:H,4,FALSE))</f>
        <v>Mikk Mäesaar / Illimar Hirsnik</v>
      </c>
      <c r="E70" s="130" t="str">
        <f>VLOOKUP(B70,Startlist!B:F,5,FALSE)</f>
        <v>EST</v>
      </c>
      <c r="F70" s="129" t="str">
        <f>VLOOKUP(B70,Startlist!B:H,7,FALSE)</f>
        <v>GAZ 53</v>
      </c>
      <c r="G70" s="129" t="str">
        <f>VLOOKUP(B70,Startlist!B:H,6,FALSE)</f>
        <v>PROREX RACING</v>
      </c>
      <c r="H70" s="137" t="s">
        <v>922</v>
      </c>
      <c r="I70" s="187" t="s">
        <v>522</v>
      </c>
    </row>
    <row r="71" spans="1:9" ht="15" customHeight="1">
      <c r="A71" s="135">
        <f>A70+1</f>
        <v>64</v>
      </c>
      <c r="B71" s="100">
        <v>67</v>
      </c>
      <c r="C71" s="128" t="str">
        <f>VLOOKUP(B71,Startlist!B:F,2,FALSE)</f>
        <v>MV9</v>
      </c>
      <c r="D71" s="129" t="str">
        <f>CONCATENATE(VLOOKUP(B71,Startlist!B:H,3,FALSE)," / ",VLOOKUP(B71,Startlist!B:H,4,FALSE))</f>
        <v>Toomas Repp / Oliver Ojaveer</v>
      </c>
      <c r="E71" s="130" t="str">
        <f>VLOOKUP(B71,Startlist!B:F,5,FALSE)</f>
        <v>EST</v>
      </c>
      <c r="F71" s="129" t="str">
        <f>VLOOKUP(B71,Startlist!B:H,7,FALSE)</f>
        <v>GAZ 53</v>
      </c>
      <c r="G71" s="129" t="str">
        <f>VLOOKUP(B71,Startlist!B:H,6,FALSE)</f>
        <v>LIGUR RACING</v>
      </c>
      <c r="H71" s="137" t="s">
        <v>927</v>
      </c>
      <c r="I71" s="187" t="s">
        <v>523</v>
      </c>
    </row>
    <row r="72" spans="1:9" ht="15" customHeight="1">
      <c r="A72" s="135">
        <f>A71+1</f>
        <v>65</v>
      </c>
      <c r="B72" s="100">
        <v>69</v>
      </c>
      <c r="C72" s="128" t="str">
        <f>VLOOKUP(B72,Startlist!B:F,2,FALSE)</f>
        <v>MV9</v>
      </c>
      <c r="D72" s="129" t="str">
        <f>CONCATENATE(VLOOKUP(B72,Startlist!B:H,3,FALSE)," / ",VLOOKUP(B72,Startlist!B:H,4,FALSE))</f>
        <v>Kaido Vilu / Andrus Markson</v>
      </c>
      <c r="E72" s="130" t="str">
        <f>VLOOKUP(B72,Startlist!B:F,5,FALSE)</f>
        <v>EST</v>
      </c>
      <c r="F72" s="129" t="str">
        <f>VLOOKUP(B72,Startlist!B:H,7,FALSE)</f>
        <v>GAZ 51A</v>
      </c>
      <c r="G72" s="129" t="str">
        <f>VLOOKUP(B72,Startlist!B:H,6,FALSE)</f>
        <v>GAZ RALLIKLUBI</v>
      </c>
      <c r="H72" s="137" t="s">
        <v>932</v>
      </c>
      <c r="I72" s="187" t="s">
        <v>524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162"/>
  <sheetViews>
    <sheetView workbookViewId="0" topLeftCell="A1">
      <selection activeCell="H13" sqref="H13"/>
    </sheetView>
  </sheetViews>
  <sheetFormatPr defaultColWidth="9.140625" defaultRowHeight="12.75"/>
  <cols>
    <col min="1" max="1" width="7.140625" style="84" customWidth="1"/>
    <col min="2" max="2" width="4.28125" style="84" customWidth="1"/>
    <col min="3" max="3" width="23.421875" style="84" customWidth="1"/>
    <col min="4" max="12" width="6.7109375" style="84" customWidth="1"/>
    <col min="13" max="13" width="14.57421875" style="84" customWidth="1"/>
    <col min="14" max="14" width="3.57421875" style="84" customWidth="1"/>
    <col min="15" max="15" width="9.140625" style="84" customWidth="1"/>
  </cols>
  <sheetData>
    <row r="1" spans="1:13" ht="6" customHeight="1">
      <c r="A1" s="103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5.75">
      <c r="A2" s="252" t="str">
        <f>Startlist!$F2</f>
        <v>8th  VÕRUMAA  WINTER RALLY 2015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">
      <c r="A3" s="253" t="str">
        <f>Startlist!$F3</f>
        <v>February 20-21, 2015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5">
      <c r="A4" s="253" t="str">
        <f>Startlist!$F4</f>
        <v>VÕRU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</row>
    <row r="5" spans="1:13" ht="15">
      <c r="A5" s="11" t="s">
        <v>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2.75">
      <c r="A6" s="67" t="s">
        <v>16</v>
      </c>
      <c r="B6" s="59" t="s">
        <v>17</v>
      </c>
      <c r="C6" s="60" t="s">
        <v>18</v>
      </c>
      <c r="D6" s="249" t="s">
        <v>44</v>
      </c>
      <c r="E6" s="250"/>
      <c r="F6" s="250"/>
      <c r="G6" s="250"/>
      <c r="H6" s="250"/>
      <c r="I6" s="250"/>
      <c r="J6" s="250"/>
      <c r="K6" s="251"/>
      <c r="L6" s="58" t="s">
        <v>27</v>
      </c>
      <c r="M6" s="58" t="s">
        <v>38</v>
      </c>
    </row>
    <row r="7" spans="1:13" ht="12.75">
      <c r="A7" s="66" t="s">
        <v>40</v>
      </c>
      <c r="B7" s="61"/>
      <c r="C7" s="62" t="s">
        <v>14</v>
      </c>
      <c r="D7" s="63" t="s">
        <v>19</v>
      </c>
      <c r="E7" s="85" t="s">
        <v>20</v>
      </c>
      <c r="F7" s="85" t="s">
        <v>21</v>
      </c>
      <c r="G7" s="85" t="s">
        <v>22</v>
      </c>
      <c r="H7" s="85" t="s">
        <v>23</v>
      </c>
      <c r="I7" s="85" t="s">
        <v>24</v>
      </c>
      <c r="J7" s="85" t="s">
        <v>25</v>
      </c>
      <c r="K7" s="64">
        <v>8</v>
      </c>
      <c r="L7" s="65"/>
      <c r="M7" s="66" t="s">
        <v>39</v>
      </c>
    </row>
    <row r="8" spans="1:14" ht="12.75">
      <c r="A8" s="111" t="s">
        <v>529</v>
      </c>
      <c r="B8" s="123">
        <v>1</v>
      </c>
      <c r="C8" s="112" t="s">
        <v>530</v>
      </c>
      <c r="D8" s="113" t="s">
        <v>531</v>
      </c>
      <c r="E8" s="114" t="s">
        <v>532</v>
      </c>
      <c r="F8" s="114" t="s">
        <v>980</v>
      </c>
      <c r="G8" s="114" t="s">
        <v>981</v>
      </c>
      <c r="H8" s="114" t="s">
        <v>1268</v>
      </c>
      <c r="I8" s="114" t="s">
        <v>1269</v>
      </c>
      <c r="J8" s="114" t="s">
        <v>1065</v>
      </c>
      <c r="K8" s="115" t="s">
        <v>1441</v>
      </c>
      <c r="L8" s="105"/>
      <c r="M8" s="106" t="s">
        <v>1442</v>
      </c>
      <c r="N8" s="92"/>
    </row>
    <row r="9" spans="1:14" ht="12.75">
      <c r="A9" s="107" t="s">
        <v>54</v>
      </c>
      <c r="B9" s="116"/>
      <c r="C9" s="117" t="s">
        <v>59</v>
      </c>
      <c r="D9" s="118" t="s">
        <v>534</v>
      </c>
      <c r="E9" s="119" t="s">
        <v>534</v>
      </c>
      <c r="F9" s="119" t="s">
        <v>534</v>
      </c>
      <c r="G9" s="119" t="s">
        <v>541</v>
      </c>
      <c r="H9" s="119" t="s">
        <v>534</v>
      </c>
      <c r="I9" s="119" t="s">
        <v>547</v>
      </c>
      <c r="J9" s="119" t="s">
        <v>547</v>
      </c>
      <c r="K9" s="120" t="s">
        <v>548</v>
      </c>
      <c r="L9" s="121"/>
      <c r="M9" s="122" t="s">
        <v>535</v>
      </c>
      <c r="N9" s="92"/>
    </row>
    <row r="10" spans="1:14" ht="12.75">
      <c r="A10" s="111" t="s">
        <v>536</v>
      </c>
      <c r="B10" s="123">
        <v>100</v>
      </c>
      <c r="C10" s="112" t="s">
        <v>543</v>
      </c>
      <c r="D10" s="113" t="s">
        <v>544</v>
      </c>
      <c r="E10" s="114" t="s">
        <v>545</v>
      </c>
      <c r="F10" s="114" t="s">
        <v>985</v>
      </c>
      <c r="G10" s="114" t="s">
        <v>986</v>
      </c>
      <c r="H10" s="114" t="s">
        <v>1270</v>
      </c>
      <c r="I10" s="114" t="s">
        <v>1271</v>
      </c>
      <c r="J10" s="114" t="s">
        <v>1443</v>
      </c>
      <c r="K10" s="115" t="s">
        <v>1444</v>
      </c>
      <c r="L10" s="105"/>
      <c r="M10" s="106" t="s">
        <v>1445</v>
      </c>
      <c r="N10" s="92"/>
    </row>
    <row r="11" spans="1:14" ht="12.75">
      <c r="A11" s="107" t="s">
        <v>62</v>
      </c>
      <c r="B11" s="116"/>
      <c r="C11" s="117" t="s">
        <v>89</v>
      </c>
      <c r="D11" s="118" t="s">
        <v>547</v>
      </c>
      <c r="E11" s="119" t="s">
        <v>548</v>
      </c>
      <c r="F11" s="119" t="s">
        <v>547</v>
      </c>
      <c r="G11" s="119" t="s">
        <v>559</v>
      </c>
      <c r="H11" s="119" t="s">
        <v>541</v>
      </c>
      <c r="I11" s="119" t="s">
        <v>534</v>
      </c>
      <c r="J11" s="119" t="s">
        <v>534</v>
      </c>
      <c r="K11" s="120" t="s">
        <v>534</v>
      </c>
      <c r="L11" s="121"/>
      <c r="M11" s="122" t="s">
        <v>1446</v>
      </c>
      <c r="N11" s="92"/>
    </row>
    <row r="12" spans="1:14" ht="12.75">
      <c r="A12" s="111" t="s">
        <v>542</v>
      </c>
      <c r="B12" s="123">
        <v>2</v>
      </c>
      <c r="C12" s="112" t="s">
        <v>537</v>
      </c>
      <c r="D12" s="113" t="s">
        <v>538</v>
      </c>
      <c r="E12" s="114" t="s">
        <v>539</v>
      </c>
      <c r="F12" s="114" t="s">
        <v>982</v>
      </c>
      <c r="G12" s="114" t="s">
        <v>983</v>
      </c>
      <c r="H12" s="114" t="s">
        <v>1272</v>
      </c>
      <c r="I12" s="114" t="s">
        <v>1273</v>
      </c>
      <c r="J12" s="114" t="s">
        <v>1447</v>
      </c>
      <c r="K12" s="115" t="s">
        <v>717</v>
      </c>
      <c r="L12" s="105"/>
      <c r="M12" s="106" t="s">
        <v>1448</v>
      </c>
      <c r="N12" s="92"/>
    </row>
    <row r="13" spans="1:14" ht="12.75">
      <c r="A13" s="107" t="s">
        <v>62</v>
      </c>
      <c r="B13" s="116"/>
      <c r="C13" s="117" t="s">
        <v>67</v>
      </c>
      <c r="D13" s="118" t="s">
        <v>541</v>
      </c>
      <c r="E13" s="119" t="s">
        <v>541</v>
      </c>
      <c r="F13" s="119" t="s">
        <v>984</v>
      </c>
      <c r="G13" s="119" t="s">
        <v>547</v>
      </c>
      <c r="H13" s="119" t="s">
        <v>565</v>
      </c>
      <c r="I13" s="119" t="s">
        <v>565</v>
      </c>
      <c r="J13" s="119" t="s">
        <v>548</v>
      </c>
      <c r="K13" s="120" t="s">
        <v>547</v>
      </c>
      <c r="L13" s="121"/>
      <c r="M13" s="122" t="s">
        <v>1449</v>
      </c>
      <c r="N13" s="92"/>
    </row>
    <row r="14" spans="1:14" ht="12.75">
      <c r="A14" s="111" t="s">
        <v>1450</v>
      </c>
      <c r="B14" s="123">
        <v>5</v>
      </c>
      <c r="C14" s="112" t="s">
        <v>549</v>
      </c>
      <c r="D14" s="113" t="s">
        <v>550</v>
      </c>
      <c r="E14" s="114" t="s">
        <v>551</v>
      </c>
      <c r="F14" s="114" t="s">
        <v>989</v>
      </c>
      <c r="G14" s="114" t="s">
        <v>990</v>
      </c>
      <c r="H14" s="114" t="s">
        <v>1273</v>
      </c>
      <c r="I14" s="114" t="s">
        <v>1270</v>
      </c>
      <c r="J14" s="114" t="s">
        <v>1451</v>
      </c>
      <c r="K14" s="115" t="s">
        <v>690</v>
      </c>
      <c r="L14" s="105"/>
      <c r="M14" s="106" t="s">
        <v>1452</v>
      </c>
      <c r="N14" s="92"/>
    </row>
    <row r="15" spans="1:14" ht="12.75">
      <c r="A15" s="107" t="s">
        <v>54</v>
      </c>
      <c r="B15" s="116"/>
      <c r="C15" s="117" t="s">
        <v>67</v>
      </c>
      <c r="D15" s="118" t="s">
        <v>553</v>
      </c>
      <c r="E15" s="119" t="s">
        <v>547</v>
      </c>
      <c r="F15" s="119" t="s">
        <v>991</v>
      </c>
      <c r="G15" s="119" t="s">
        <v>548</v>
      </c>
      <c r="H15" s="119" t="s">
        <v>553</v>
      </c>
      <c r="I15" s="119" t="s">
        <v>541</v>
      </c>
      <c r="J15" s="119" t="s">
        <v>541</v>
      </c>
      <c r="K15" s="120" t="s">
        <v>541</v>
      </c>
      <c r="L15" s="121"/>
      <c r="M15" s="122" t="s">
        <v>1453</v>
      </c>
      <c r="N15" s="92"/>
    </row>
    <row r="16" spans="1:14" ht="12.75">
      <c r="A16" s="111" t="s">
        <v>1454</v>
      </c>
      <c r="B16" s="123">
        <v>4</v>
      </c>
      <c r="C16" s="112" t="s">
        <v>554</v>
      </c>
      <c r="D16" s="113" t="s">
        <v>555</v>
      </c>
      <c r="E16" s="114" t="s">
        <v>556</v>
      </c>
      <c r="F16" s="114" t="s">
        <v>987</v>
      </c>
      <c r="G16" s="114" t="s">
        <v>988</v>
      </c>
      <c r="H16" s="114" t="s">
        <v>1274</v>
      </c>
      <c r="I16" s="114" t="s">
        <v>1275</v>
      </c>
      <c r="J16" s="114" t="s">
        <v>811</v>
      </c>
      <c r="K16" s="115" t="s">
        <v>1067</v>
      </c>
      <c r="L16" s="105"/>
      <c r="M16" s="106" t="s">
        <v>1455</v>
      </c>
      <c r="N16" s="92"/>
    </row>
    <row r="17" spans="1:14" ht="12.75">
      <c r="A17" s="107" t="s">
        <v>62</v>
      </c>
      <c r="B17" s="116"/>
      <c r="C17" s="117" t="s">
        <v>67</v>
      </c>
      <c r="D17" s="118" t="s">
        <v>558</v>
      </c>
      <c r="E17" s="119" t="s">
        <v>559</v>
      </c>
      <c r="F17" s="119" t="s">
        <v>558</v>
      </c>
      <c r="G17" s="119" t="s">
        <v>534</v>
      </c>
      <c r="H17" s="119" t="s">
        <v>547</v>
      </c>
      <c r="I17" s="119" t="s">
        <v>548</v>
      </c>
      <c r="J17" s="119" t="s">
        <v>559</v>
      </c>
      <c r="K17" s="120" t="s">
        <v>565</v>
      </c>
      <c r="L17" s="121"/>
      <c r="M17" s="122" t="s">
        <v>1456</v>
      </c>
      <c r="N17" s="92"/>
    </row>
    <row r="18" spans="1:14" ht="12.75">
      <c r="A18" s="111" t="s">
        <v>560</v>
      </c>
      <c r="B18" s="123">
        <v>3</v>
      </c>
      <c r="C18" s="112" t="s">
        <v>566</v>
      </c>
      <c r="D18" s="113" t="s">
        <v>567</v>
      </c>
      <c r="E18" s="114" t="s">
        <v>568</v>
      </c>
      <c r="F18" s="114" t="s">
        <v>995</v>
      </c>
      <c r="G18" s="114" t="s">
        <v>996</v>
      </c>
      <c r="H18" s="114" t="s">
        <v>1276</v>
      </c>
      <c r="I18" s="114" t="s">
        <v>1277</v>
      </c>
      <c r="J18" s="114" t="s">
        <v>1457</v>
      </c>
      <c r="K18" s="115" t="s">
        <v>1441</v>
      </c>
      <c r="L18" s="105"/>
      <c r="M18" s="106" t="s">
        <v>1458</v>
      </c>
      <c r="N18" s="92"/>
    </row>
    <row r="19" spans="1:14" ht="12.75">
      <c r="A19" s="107" t="s">
        <v>62</v>
      </c>
      <c r="B19" s="116"/>
      <c r="C19" s="117" t="s">
        <v>67</v>
      </c>
      <c r="D19" s="118" t="s">
        <v>570</v>
      </c>
      <c r="E19" s="119" t="s">
        <v>650</v>
      </c>
      <c r="F19" s="119" t="s">
        <v>541</v>
      </c>
      <c r="G19" s="119" t="s">
        <v>565</v>
      </c>
      <c r="H19" s="119" t="s">
        <v>558</v>
      </c>
      <c r="I19" s="119" t="s">
        <v>559</v>
      </c>
      <c r="J19" s="119" t="s">
        <v>565</v>
      </c>
      <c r="K19" s="120" t="s">
        <v>558</v>
      </c>
      <c r="L19" s="121"/>
      <c r="M19" s="122" t="s">
        <v>1459</v>
      </c>
      <c r="N19" s="92"/>
    </row>
    <row r="20" spans="1:14" ht="12.75">
      <c r="A20" s="111" t="s">
        <v>1460</v>
      </c>
      <c r="B20" s="123">
        <v>8</v>
      </c>
      <c r="C20" s="112" t="s">
        <v>576</v>
      </c>
      <c r="D20" s="113" t="s">
        <v>645</v>
      </c>
      <c r="E20" s="114" t="s">
        <v>646</v>
      </c>
      <c r="F20" s="114" t="s">
        <v>998</v>
      </c>
      <c r="G20" s="114" t="s">
        <v>999</v>
      </c>
      <c r="H20" s="114" t="s">
        <v>1280</v>
      </c>
      <c r="I20" s="114" t="s">
        <v>1281</v>
      </c>
      <c r="J20" s="114" t="s">
        <v>1461</v>
      </c>
      <c r="K20" s="115" t="s">
        <v>1462</v>
      </c>
      <c r="L20" s="105"/>
      <c r="M20" s="106" t="s">
        <v>1463</v>
      </c>
      <c r="N20" s="92"/>
    </row>
    <row r="21" spans="1:14" ht="12.75">
      <c r="A21" s="107" t="s">
        <v>98</v>
      </c>
      <c r="B21" s="116"/>
      <c r="C21" s="117" t="s">
        <v>102</v>
      </c>
      <c r="D21" s="118" t="s">
        <v>648</v>
      </c>
      <c r="E21" s="119" t="s">
        <v>649</v>
      </c>
      <c r="F21" s="119" t="s">
        <v>649</v>
      </c>
      <c r="G21" s="119" t="s">
        <v>649</v>
      </c>
      <c r="H21" s="119" t="s">
        <v>649</v>
      </c>
      <c r="I21" s="119" t="s">
        <v>649</v>
      </c>
      <c r="J21" s="119" t="s">
        <v>649</v>
      </c>
      <c r="K21" s="120" t="s">
        <v>649</v>
      </c>
      <c r="L21" s="121"/>
      <c r="M21" s="122" t="s">
        <v>1464</v>
      </c>
      <c r="N21" s="92"/>
    </row>
    <row r="22" spans="1:14" ht="12.75">
      <c r="A22" s="111" t="s">
        <v>997</v>
      </c>
      <c r="B22" s="123">
        <v>17</v>
      </c>
      <c r="C22" s="112" t="s">
        <v>583</v>
      </c>
      <c r="D22" s="113" t="s">
        <v>652</v>
      </c>
      <c r="E22" s="114" t="s">
        <v>653</v>
      </c>
      <c r="F22" s="114" t="s">
        <v>1000</v>
      </c>
      <c r="G22" s="114" t="s">
        <v>1001</v>
      </c>
      <c r="H22" s="114" t="s">
        <v>1294</v>
      </c>
      <c r="I22" s="114" t="s">
        <v>1295</v>
      </c>
      <c r="J22" s="114" t="s">
        <v>1465</v>
      </c>
      <c r="K22" s="115" t="s">
        <v>1466</v>
      </c>
      <c r="L22" s="105"/>
      <c r="M22" s="106" t="s">
        <v>1467</v>
      </c>
      <c r="N22" s="92"/>
    </row>
    <row r="23" spans="1:14" ht="12.75">
      <c r="A23" s="107" t="s">
        <v>144</v>
      </c>
      <c r="B23" s="116"/>
      <c r="C23" s="117" t="s">
        <v>148</v>
      </c>
      <c r="D23" s="118" t="s">
        <v>655</v>
      </c>
      <c r="E23" s="119" t="s">
        <v>648</v>
      </c>
      <c r="F23" s="119" t="s">
        <v>672</v>
      </c>
      <c r="G23" s="119" t="s">
        <v>1002</v>
      </c>
      <c r="H23" s="119" t="s">
        <v>668</v>
      </c>
      <c r="I23" s="119" t="s">
        <v>1366</v>
      </c>
      <c r="J23" s="119" t="s">
        <v>1007</v>
      </c>
      <c r="K23" s="120" t="s">
        <v>648</v>
      </c>
      <c r="L23" s="121"/>
      <c r="M23" s="122" t="s">
        <v>1468</v>
      </c>
      <c r="N23" s="92"/>
    </row>
    <row r="24" spans="1:14" ht="12.75">
      <c r="A24" s="111" t="s">
        <v>651</v>
      </c>
      <c r="B24" s="123">
        <v>208</v>
      </c>
      <c r="C24" s="112" t="s">
        <v>644</v>
      </c>
      <c r="D24" s="113" t="s">
        <v>700</v>
      </c>
      <c r="E24" s="114" t="s">
        <v>701</v>
      </c>
      <c r="F24" s="114" t="s">
        <v>1003</v>
      </c>
      <c r="G24" s="114" t="s">
        <v>1004</v>
      </c>
      <c r="H24" s="114" t="s">
        <v>1289</v>
      </c>
      <c r="I24" s="114" t="s">
        <v>1290</v>
      </c>
      <c r="J24" s="114" t="s">
        <v>1469</v>
      </c>
      <c r="K24" s="115" t="s">
        <v>1347</v>
      </c>
      <c r="L24" s="105"/>
      <c r="M24" s="106" t="s">
        <v>1470</v>
      </c>
      <c r="N24" s="92"/>
    </row>
    <row r="25" spans="1:14" ht="12.75">
      <c r="A25" s="107" t="s">
        <v>419</v>
      </c>
      <c r="B25" s="116"/>
      <c r="C25" s="117" t="s">
        <v>154</v>
      </c>
      <c r="D25" s="118" t="s">
        <v>668</v>
      </c>
      <c r="E25" s="119" t="s">
        <v>655</v>
      </c>
      <c r="F25" s="119" t="s">
        <v>705</v>
      </c>
      <c r="G25" s="119" t="s">
        <v>705</v>
      </c>
      <c r="H25" s="119" t="s">
        <v>1309</v>
      </c>
      <c r="I25" s="119" t="s">
        <v>667</v>
      </c>
      <c r="J25" s="119" t="s">
        <v>705</v>
      </c>
      <c r="K25" s="120" t="s">
        <v>1007</v>
      </c>
      <c r="L25" s="121"/>
      <c r="M25" s="122" t="s">
        <v>1471</v>
      </c>
      <c r="N25" s="92"/>
    </row>
    <row r="26" spans="1:14" ht="12.75">
      <c r="A26" s="111" t="s">
        <v>1285</v>
      </c>
      <c r="B26" s="123">
        <v>36</v>
      </c>
      <c r="C26" s="112" t="s">
        <v>601</v>
      </c>
      <c r="D26" s="113" t="s">
        <v>751</v>
      </c>
      <c r="E26" s="114" t="s">
        <v>752</v>
      </c>
      <c r="F26" s="114" t="s">
        <v>1079</v>
      </c>
      <c r="G26" s="114" t="s">
        <v>682</v>
      </c>
      <c r="H26" s="114" t="s">
        <v>1286</v>
      </c>
      <c r="I26" s="114" t="s">
        <v>1048</v>
      </c>
      <c r="J26" s="114" t="s">
        <v>1472</v>
      </c>
      <c r="K26" s="115" t="s">
        <v>1347</v>
      </c>
      <c r="L26" s="105"/>
      <c r="M26" s="106" t="s">
        <v>1473</v>
      </c>
      <c r="N26" s="92"/>
    </row>
    <row r="27" spans="1:14" ht="12.75">
      <c r="A27" s="107" t="s">
        <v>98</v>
      </c>
      <c r="B27" s="116"/>
      <c r="C27" s="117" t="s">
        <v>245</v>
      </c>
      <c r="D27" s="118" t="s">
        <v>672</v>
      </c>
      <c r="E27" s="119" t="s">
        <v>688</v>
      </c>
      <c r="F27" s="119" t="s">
        <v>1080</v>
      </c>
      <c r="G27" s="119" t="s">
        <v>1039</v>
      </c>
      <c r="H27" s="119" t="s">
        <v>1287</v>
      </c>
      <c r="I27" s="119" t="s">
        <v>1002</v>
      </c>
      <c r="J27" s="119" t="s">
        <v>684</v>
      </c>
      <c r="K27" s="120" t="s">
        <v>1287</v>
      </c>
      <c r="L27" s="121"/>
      <c r="M27" s="122" t="s">
        <v>1474</v>
      </c>
      <c r="N27" s="92"/>
    </row>
    <row r="28" spans="1:14" ht="12.75">
      <c r="A28" s="111" t="s">
        <v>1288</v>
      </c>
      <c r="B28" s="123">
        <v>16</v>
      </c>
      <c r="C28" s="112" t="s">
        <v>582</v>
      </c>
      <c r="D28" s="113" t="s">
        <v>665</v>
      </c>
      <c r="E28" s="114" t="s">
        <v>573</v>
      </c>
      <c r="F28" s="114" t="s">
        <v>1013</v>
      </c>
      <c r="G28" s="114" t="s">
        <v>1014</v>
      </c>
      <c r="H28" s="114" t="s">
        <v>1096</v>
      </c>
      <c r="I28" s="114" t="s">
        <v>717</v>
      </c>
      <c r="J28" s="114" t="s">
        <v>1475</v>
      </c>
      <c r="K28" s="115" t="s">
        <v>833</v>
      </c>
      <c r="L28" s="105"/>
      <c r="M28" s="106" t="s">
        <v>1476</v>
      </c>
      <c r="N28" s="92"/>
    </row>
    <row r="29" spans="1:14" ht="12.75">
      <c r="A29" s="107" t="s">
        <v>138</v>
      </c>
      <c r="B29" s="116"/>
      <c r="C29" s="117" t="s">
        <v>141</v>
      </c>
      <c r="D29" s="118" t="s">
        <v>755</v>
      </c>
      <c r="E29" s="119" t="s">
        <v>705</v>
      </c>
      <c r="F29" s="119" t="s">
        <v>667</v>
      </c>
      <c r="G29" s="119" t="s">
        <v>704</v>
      </c>
      <c r="H29" s="119" t="s">
        <v>705</v>
      </c>
      <c r="I29" s="119" t="s">
        <v>1291</v>
      </c>
      <c r="J29" s="119" t="s">
        <v>1291</v>
      </c>
      <c r="K29" s="120" t="s">
        <v>1291</v>
      </c>
      <c r="L29" s="121"/>
      <c r="M29" s="122" t="s">
        <v>1477</v>
      </c>
      <c r="N29" s="92"/>
    </row>
    <row r="30" spans="1:14" ht="12.75">
      <c r="A30" s="111" t="s">
        <v>1478</v>
      </c>
      <c r="B30" s="123">
        <v>19</v>
      </c>
      <c r="C30" s="112" t="s">
        <v>585</v>
      </c>
      <c r="D30" s="113" t="s">
        <v>662</v>
      </c>
      <c r="E30" s="114" t="s">
        <v>663</v>
      </c>
      <c r="F30" s="114" t="s">
        <v>1010</v>
      </c>
      <c r="G30" s="114" t="s">
        <v>1011</v>
      </c>
      <c r="H30" s="114" t="s">
        <v>793</v>
      </c>
      <c r="I30" s="114" t="s">
        <v>1292</v>
      </c>
      <c r="J30" s="114" t="s">
        <v>1479</v>
      </c>
      <c r="K30" s="115" t="s">
        <v>1480</v>
      </c>
      <c r="L30" s="105"/>
      <c r="M30" s="106" t="s">
        <v>1481</v>
      </c>
      <c r="N30" s="92"/>
    </row>
    <row r="31" spans="1:14" ht="12.75">
      <c r="A31" s="107" t="s">
        <v>62</v>
      </c>
      <c r="B31" s="116"/>
      <c r="C31" s="117" t="s">
        <v>89</v>
      </c>
      <c r="D31" s="118" t="s">
        <v>754</v>
      </c>
      <c r="E31" s="119" t="s">
        <v>676</v>
      </c>
      <c r="F31" s="119" t="s">
        <v>1012</v>
      </c>
      <c r="G31" s="119" t="s">
        <v>676</v>
      </c>
      <c r="H31" s="119" t="s">
        <v>1293</v>
      </c>
      <c r="I31" s="119" t="s">
        <v>1310</v>
      </c>
      <c r="J31" s="119" t="s">
        <v>754</v>
      </c>
      <c r="K31" s="120" t="s">
        <v>1482</v>
      </c>
      <c r="L31" s="121"/>
      <c r="M31" s="122" t="s">
        <v>1483</v>
      </c>
      <c r="N31" s="92"/>
    </row>
    <row r="32" spans="1:14" ht="12.75">
      <c r="A32" s="111" t="s">
        <v>1484</v>
      </c>
      <c r="B32" s="123">
        <v>9</v>
      </c>
      <c r="C32" s="112" t="s">
        <v>575</v>
      </c>
      <c r="D32" s="113" t="s">
        <v>681</v>
      </c>
      <c r="E32" s="114" t="s">
        <v>682</v>
      </c>
      <c r="F32" s="114" t="s">
        <v>1023</v>
      </c>
      <c r="G32" s="114" t="s">
        <v>1024</v>
      </c>
      <c r="H32" s="114" t="s">
        <v>1296</v>
      </c>
      <c r="I32" s="114" t="s">
        <v>1297</v>
      </c>
      <c r="J32" s="114" t="s">
        <v>1144</v>
      </c>
      <c r="K32" s="115" t="s">
        <v>899</v>
      </c>
      <c r="L32" s="105"/>
      <c r="M32" s="106" t="s">
        <v>1485</v>
      </c>
      <c r="N32" s="92"/>
    </row>
    <row r="33" spans="1:14" ht="12.75">
      <c r="A33" s="107" t="s">
        <v>98</v>
      </c>
      <c r="B33" s="116"/>
      <c r="C33" s="117" t="s">
        <v>108</v>
      </c>
      <c r="D33" s="118" t="s">
        <v>714</v>
      </c>
      <c r="E33" s="119" t="s">
        <v>684</v>
      </c>
      <c r="F33" s="119" t="s">
        <v>713</v>
      </c>
      <c r="G33" s="119" t="s">
        <v>1026</v>
      </c>
      <c r="H33" s="119" t="s">
        <v>1298</v>
      </c>
      <c r="I33" s="119" t="s">
        <v>657</v>
      </c>
      <c r="J33" s="119" t="s">
        <v>657</v>
      </c>
      <c r="K33" s="120" t="s">
        <v>1300</v>
      </c>
      <c r="L33" s="121"/>
      <c r="M33" s="122" t="s">
        <v>1486</v>
      </c>
      <c r="N33" s="92"/>
    </row>
    <row r="34" spans="1:14" ht="12.75">
      <c r="A34" s="111" t="s">
        <v>1487</v>
      </c>
      <c r="B34" s="123">
        <v>14</v>
      </c>
      <c r="C34" s="112" t="s">
        <v>580</v>
      </c>
      <c r="D34" s="113" t="s">
        <v>658</v>
      </c>
      <c r="E34" s="114" t="s">
        <v>659</v>
      </c>
      <c r="F34" s="114" t="s">
        <v>1018</v>
      </c>
      <c r="G34" s="114" t="s">
        <v>663</v>
      </c>
      <c r="H34" s="114" t="s">
        <v>741</v>
      </c>
      <c r="I34" s="114" t="s">
        <v>1299</v>
      </c>
      <c r="J34" s="114" t="s">
        <v>1358</v>
      </c>
      <c r="K34" s="115" t="s">
        <v>1488</v>
      </c>
      <c r="L34" s="105"/>
      <c r="M34" s="106" t="s">
        <v>1489</v>
      </c>
      <c r="N34" s="92"/>
    </row>
    <row r="35" spans="1:14" ht="12.75">
      <c r="A35" s="107" t="s">
        <v>98</v>
      </c>
      <c r="B35" s="116"/>
      <c r="C35" s="117" t="s">
        <v>102</v>
      </c>
      <c r="D35" s="118" t="s">
        <v>671</v>
      </c>
      <c r="E35" s="119" t="s">
        <v>671</v>
      </c>
      <c r="F35" s="119" t="s">
        <v>1081</v>
      </c>
      <c r="G35" s="119" t="s">
        <v>713</v>
      </c>
      <c r="H35" s="119" t="s">
        <v>1300</v>
      </c>
      <c r="I35" s="119" t="s">
        <v>684</v>
      </c>
      <c r="J35" s="119" t="s">
        <v>1002</v>
      </c>
      <c r="K35" s="120" t="s">
        <v>657</v>
      </c>
      <c r="L35" s="121"/>
      <c r="M35" s="122" t="s">
        <v>1490</v>
      </c>
      <c r="N35" s="92"/>
    </row>
    <row r="36" spans="1:14" ht="12.75">
      <c r="A36" s="111" t="s">
        <v>1015</v>
      </c>
      <c r="B36" s="123">
        <v>25</v>
      </c>
      <c r="C36" s="112" t="s">
        <v>591</v>
      </c>
      <c r="D36" s="113" t="s">
        <v>710</v>
      </c>
      <c r="E36" s="114" t="s">
        <v>711</v>
      </c>
      <c r="F36" s="114" t="s">
        <v>1028</v>
      </c>
      <c r="G36" s="114" t="s">
        <v>1029</v>
      </c>
      <c r="H36" s="114" t="s">
        <v>1301</v>
      </c>
      <c r="I36" s="114" t="s">
        <v>1302</v>
      </c>
      <c r="J36" s="114" t="s">
        <v>1491</v>
      </c>
      <c r="K36" s="115" t="s">
        <v>1492</v>
      </c>
      <c r="L36" s="105"/>
      <c r="M36" s="106" t="s">
        <v>1493</v>
      </c>
      <c r="N36" s="92"/>
    </row>
    <row r="37" spans="1:14" ht="12.75">
      <c r="A37" s="107" t="s">
        <v>144</v>
      </c>
      <c r="B37" s="116"/>
      <c r="C37" s="117" t="s">
        <v>190</v>
      </c>
      <c r="D37" s="118" t="s">
        <v>758</v>
      </c>
      <c r="E37" s="119" t="s">
        <v>759</v>
      </c>
      <c r="F37" s="119" t="s">
        <v>1084</v>
      </c>
      <c r="G37" s="119" t="s">
        <v>776</v>
      </c>
      <c r="H37" s="119" t="s">
        <v>1019</v>
      </c>
      <c r="I37" s="119" t="s">
        <v>708</v>
      </c>
      <c r="J37" s="119" t="s">
        <v>1080</v>
      </c>
      <c r="K37" s="120" t="s">
        <v>1303</v>
      </c>
      <c r="L37" s="121"/>
      <c r="M37" s="122" t="s">
        <v>1494</v>
      </c>
      <c r="N37" s="92"/>
    </row>
    <row r="38" spans="1:14" ht="12.75">
      <c r="A38" s="111" t="s">
        <v>1495</v>
      </c>
      <c r="B38" s="123">
        <v>200</v>
      </c>
      <c r="C38" s="112" t="s">
        <v>637</v>
      </c>
      <c r="D38" s="113" t="s">
        <v>725</v>
      </c>
      <c r="E38" s="114" t="s">
        <v>726</v>
      </c>
      <c r="F38" s="114" t="s">
        <v>1040</v>
      </c>
      <c r="G38" s="114" t="s">
        <v>1041</v>
      </c>
      <c r="H38" s="114" t="s">
        <v>1315</v>
      </c>
      <c r="I38" s="114" t="s">
        <v>1316</v>
      </c>
      <c r="J38" s="114" t="s">
        <v>1496</v>
      </c>
      <c r="K38" s="115" t="s">
        <v>1497</v>
      </c>
      <c r="L38" s="105"/>
      <c r="M38" s="106" t="s">
        <v>1498</v>
      </c>
      <c r="N38" s="92"/>
    </row>
    <row r="39" spans="1:14" ht="12.75">
      <c r="A39" s="107" t="s">
        <v>419</v>
      </c>
      <c r="B39" s="116"/>
      <c r="C39" s="117" t="s">
        <v>185</v>
      </c>
      <c r="D39" s="118" t="s">
        <v>782</v>
      </c>
      <c r="E39" s="119" t="s">
        <v>783</v>
      </c>
      <c r="F39" s="119" t="s">
        <v>722</v>
      </c>
      <c r="G39" s="119" t="s">
        <v>1086</v>
      </c>
      <c r="H39" s="119" t="s">
        <v>1086</v>
      </c>
      <c r="I39" s="119" t="s">
        <v>1317</v>
      </c>
      <c r="J39" s="119" t="s">
        <v>1025</v>
      </c>
      <c r="K39" s="120" t="s">
        <v>661</v>
      </c>
      <c r="L39" s="121"/>
      <c r="M39" s="122" t="s">
        <v>1499</v>
      </c>
      <c r="N39" s="92"/>
    </row>
    <row r="40" spans="1:14" ht="12.75">
      <c r="A40" s="111" t="s">
        <v>1020</v>
      </c>
      <c r="B40" s="123">
        <v>30</v>
      </c>
      <c r="C40" s="112" t="s">
        <v>596</v>
      </c>
      <c r="D40" s="113" t="s">
        <v>772</v>
      </c>
      <c r="E40" s="114" t="s">
        <v>773</v>
      </c>
      <c r="F40" s="114" t="s">
        <v>1037</v>
      </c>
      <c r="G40" s="114" t="s">
        <v>1038</v>
      </c>
      <c r="H40" s="114" t="s">
        <v>1313</v>
      </c>
      <c r="I40" s="114" t="s">
        <v>1314</v>
      </c>
      <c r="J40" s="114" t="s">
        <v>1500</v>
      </c>
      <c r="K40" s="115" t="s">
        <v>1501</v>
      </c>
      <c r="L40" s="105"/>
      <c r="M40" s="106" t="s">
        <v>1502</v>
      </c>
      <c r="N40" s="92"/>
    </row>
    <row r="41" spans="1:14" ht="12.75">
      <c r="A41" s="107" t="s">
        <v>144</v>
      </c>
      <c r="B41" s="116"/>
      <c r="C41" s="117" t="s">
        <v>185</v>
      </c>
      <c r="D41" s="118" t="s">
        <v>775</v>
      </c>
      <c r="E41" s="119" t="s">
        <v>776</v>
      </c>
      <c r="F41" s="119" t="s">
        <v>714</v>
      </c>
      <c r="G41" s="119" t="s">
        <v>1019</v>
      </c>
      <c r="H41" s="119" t="s">
        <v>760</v>
      </c>
      <c r="I41" s="119" t="s">
        <v>758</v>
      </c>
      <c r="J41" s="119" t="s">
        <v>1604</v>
      </c>
      <c r="K41" s="120" t="s">
        <v>1503</v>
      </c>
      <c r="L41" s="121"/>
      <c r="M41" s="122" t="s">
        <v>1504</v>
      </c>
      <c r="N41" s="92"/>
    </row>
    <row r="42" spans="1:14" ht="12.75">
      <c r="A42" s="111" t="s">
        <v>1082</v>
      </c>
      <c r="B42" s="123">
        <v>203</v>
      </c>
      <c r="C42" s="112" t="s">
        <v>639</v>
      </c>
      <c r="D42" s="113" t="s">
        <v>719</v>
      </c>
      <c r="E42" s="114" t="s">
        <v>720</v>
      </c>
      <c r="F42" s="114" t="s">
        <v>1044</v>
      </c>
      <c r="G42" s="114" t="s">
        <v>1045</v>
      </c>
      <c r="H42" s="114" t="s">
        <v>1318</v>
      </c>
      <c r="I42" s="114" t="s">
        <v>1319</v>
      </c>
      <c r="J42" s="114" t="s">
        <v>1505</v>
      </c>
      <c r="K42" s="115" t="s">
        <v>1506</v>
      </c>
      <c r="L42" s="105"/>
      <c r="M42" s="106" t="s">
        <v>1507</v>
      </c>
      <c r="N42" s="92"/>
    </row>
    <row r="43" spans="1:14" ht="12.75">
      <c r="A43" s="107" t="s">
        <v>419</v>
      </c>
      <c r="B43" s="116"/>
      <c r="C43" s="117" t="s">
        <v>185</v>
      </c>
      <c r="D43" s="118" t="s">
        <v>779</v>
      </c>
      <c r="E43" s="119" t="s">
        <v>780</v>
      </c>
      <c r="F43" s="119" t="s">
        <v>1087</v>
      </c>
      <c r="G43" s="119" t="s">
        <v>715</v>
      </c>
      <c r="H43" s="119" t="s">
        <v>777</v>
      </c>
      <c r="I43" s="119" t="s">
        <v>1046</v>
      </c>
      <c r="J43" s="119" t="s">
        <v>709</v>
      </c>
      <c r="K43" s="120" t="s">
        <v>1508</v>
      </c>
      <c r="L43" s="121"/>
      <c r="M43" s="122" t="s">
        <v>1509</v>
      </c>
      <c r="N43" s="92"/>
    </row>
    <row r="44" spans="1:14" ht="12.75">
      <c r="A44" s="111" t="s">
        <v>1027</v>
      </c>
      <c r="B44" s="123">
        <v>206</v>
      </c>
      <c r="C44" s="112" t="s">
        <v>642</v>
      </c>
      <c r="D44" s="113" t="s">
        <v>716</v>
      </c>
      <c r="E44" s="114" t="s">
        <v>717</v>
      </c>
      <c r="F44" s="114" t="s">
        <v>1053</v>
      </c>
      <c r="G44" s="114" t="s">
        <v>1054</v>
      </c>
      <c r="H44" s="114" t="s">
        <v>1323</v>
      </c>
      <c r="I44" s="114" t="s">
        <v>1324</v>
      </c>
      <c r="J44" s="114" t="s">
        <v>1510</v>
      </c>
      <c r="K44" s="115" t="s">
        <v>1511</v>
      </c>
      <c r="L44" s="105"/>
      <c r="M44" s="106" t="s">
        <v>1512</v>
      </c>
      <c r="N44" s="92"/>
    </row>
    <row r="45" spans="1:14" ht="12.75">
      <c r="A45" s="107" t="s">
        <v>419</v>
      </c>
      <c r="B45" s="116"/>
      <c r="C45" s="117" t="s">
        <v>185</v>
      </c>
      <c r="D45" s="118" t="s">
        <v>777</v>
      </c>
      <c r="E45" s="119" t="s">
        <v>778</v>
      </c>
      <c r="F45" s="119" t="s">
        <v>1058</v>
      </c>
      <c r="G45" s="119" t="s">
        <v>1089</v>
      </c>
      <c r="H45" s="119" t="s">
        <v>1367</v>
      </c>
      <c r="I45" s="119" t="s">
        <v>1311</v>
      </c>
      <c r="J45" s="119" t="s">
        <v>758</v>
      </c>
      <c r="K45" s="120" t="s">
        <v>1083</v>
      </c>
      <c r="L45" s="121"/>
      <c r="M45" s="122" t="s">
        <v>1513</v>
      </c>
      <c r="N45" s="92"/>
    </row>
    <row r="46" spans="1:14" ht="12.75">
      <c r="A46" s="111" t="s">
        <v>1514</v>
      </c>
      <c r="B46" s="123">
        <v>28</v>
      </c>
      <c r="C46" s="112" t="s">
        <v>594</v>
      </c>
      <c r="D46" s="113" t="s">
        <v>784</v>
      </c>
      <c r="E46" s="114" t="s">
        <v>785</v>
      </c>
      <c r="F46" s="114" t="s">
        <v>1050</v>
      </c>
      <c r="G46" s="114" t="s">
        <v>1051</v>
      </c>
      <c r="H46" s="114" t="s">
        <v>1326</v>
      </c>
      <c r="I46" s="114" t="s">
        <v>1327</v>
      </c>
      <c r="J46" s="114" t="s">
        <v>1515</v>
      </c>
      <c r="K46" s="115" t="s">
        <v>1516</v>
      </c>
      <c r="L46" s="105"/>
      <c r="M46" s="106" t="s">
        <v>1517</v>
      </c>
      <c r="N46" s="92"/>
    </row>
    <row r="47" spans="1:14" ht="12.75">
      <c r="A47" s="107" t="s">
        <v>138</v>
      </c>
      <c r="B47" s="116"/>
      <c r="C47" s="117" t="s">
        <v>206</v>
      </c>
      <c r="D47" s="118" t="s">
        <v>747</v>
      </c>
      <c r="E47" s="119" t="s">
        <v>787</v>
      </c>
      <c r="F47" s="119" t="s">
        <v>1088</v>
      </c>
      <c r="G47" s="119" t="s">
        <v>780</v>
      </c>
      <c r="H47" s="119" t="s">
        <v>1408</v>
      </c>
      <c r="I47" s="119" t="s">
        <v>722</v>
      </c>
      <c r="J47" s="119" t="s">
        <v>1086</v>
      </c>
      <c r="K47" s="120" t="s">
        <v>769</v>
      </c>
      <c r="L47" s="121"/>
      <c r="M47" s="122" t="s">
        <v>1518</v>
      </c>
      <c r="N47" s="92"/>
    </row>
    <row r="48" spans="1:14" ht="12.75">
      <c r="A48" s="111" t="s">
        <v>1033</v>
      </c>
      <c r="B48" s="123">
        <v>205</v>
      </c>
      <c r="C48" s="112" t="s">
        <v>641</v>
      </c>
      <c r="D48" s="113" t="s">
        <v>689</v>
      </c>
      <c r="E48" s="114" t="s">
        <v>690</v>
      </c>
      <c r="F48" s="114" t="s">
        <v>1047</v>
      </c>
      <c r="G48" s="114" t="s">
        <v>1048</v>
      </c>
      <c r="H48" s="114" t="s">
        <v>1320</v>
      </c>
      <c r="I48" s="114" t="s">
        <v>1321</v>
      </c>
      <c r="J48" s="114" t="s">
        <v>1519</v>
      </c>
      <c r="K48" s="115" t="s">
        <v>1520</v>
      </c>
      <c r="L48" s="105"/>
      <c r="M48" s="106" t="s">
        <v>1521</v>
      </c>
      <c r="N48" s="92"/>
    </row>
    <row r="49" spans="1:14" ht="12.75">
      <c r="A49" s="107" t="s">
        <v>419</v>
      </c>
      <c r="B49" s="116"/>
      <c r="C49" s="117" t="s">
        <v>185</v>
      </c>
      <c r="D49" s="118" t="s">
        <v>770</v>
      </c>
      <c r="E49" s="119" t="s">
        <v>771</v>
      </c>
      <c r="F49" s="119" t="s">
        <v>777</v>
      </c>
      <c r="G49" s="119" t="s">
        <v>778</v>
      </c>
      <c r="H49" s="119" t="s">
        <v>1311</v>
      </c>
      <c r="I49" s="119" t="s">
        <v>1367</v>
      </c>
      <c r="J49" s="119" t="s">
        <v>1380</v>
      </c>
      <c r="K49" s="120" t="s">
        <v>1026</v>
      </c>
      <c r="L49" s="121"/>
      <c r="M49" s="122" t="s">
        <v>1522</v>
      </c>
      <c r="N49" s="92"/>
    </row>
    <row r="50" spans="1:14" ht="12.75">
      <c r="A50" s="111" t="s">
        <v>1036</v>
      </c>
      <c r="B50" s="123">
        <v>204</v>
      </c>
      <c r="C50" s="112" t="s">
        <v>640</v>
      </c>
      <c r="D50" s="113" t="s">
        <v>737</v>
      </c>
      <c r="E50" s="114" t="s">
        <v>738</v>
      </c>
      <c r="F50" s="114" t="s">
        <v>1059</v>
      </c>
      <c r="G50" s="114" t="s">
        <v>1060</v>
      </c>
      <c r="H50" s="114" t="s">
        <v>1333</v>
      </c>
      <c r="I50" s="114" t="s">
        <v>1334</v>
      </c>
      <c r="J50" s="114" t="s">
        <v>1549</v>
      </c>
      <c r="K50" s="115" t="s">
        <v>1527</v>
      </c>
      <c r="L50" s="105"/>
      <c r="M50" s="106" t="s">
        <v>1598</v>
      </c>
      <c r="N50" s="92"/>
    </row>
    <row r="51" spans="1:14" ht="12.75">
      <c r="A51" s="107" t="s">
        <v>419</v>
      </c>
      <c r="B51" s="116"/>
      <c r="C51" s="117" t="s">
        <v>185</v>
      </c>
      <c r="D51" s="118" t="s">
        <v>850</v>
      </c>
      <c r="E51" s="119" t="s">
        <v>790</v>
      </c>
      <c r="F51" s="119" t="s">
        <v>1061</v>
      </c>
      <c r="G51" s="119" t="s">
        <v>1091</v>
      </c>
      <c r="H51" s="119" t="s">
        <v>1368</v>
      </c>
      <c r="I51" s="119" t="s">
        <v>1368</v>
      </c>
      <c r="J51" s="119" t="s">
        <v>1322</v>
      </c>
      <c r="K51" s="120" t="s">
        <v>1084</v>
      </c>
      <c r="L51" s="121"/>
      <c r="M51" s="122" t="s">
        <v>1599</v>
      </c>
      <c r="N51" s="92"/>
    </row>
    <row r="52" spans="1:14" ht="12.75">
      <c r="A52" s="111" t="s">
        <v>1600</v>
      </c>
      <c r="B52" s="123">
        <v>21</v>
      </c>
      <c r="C52" s="112" t="s">
        <v>587</v>
      </c>
      <c r="D52" s="113" t="s">
        <v>740</v>
      </c>
      <c r="E52" s="114" t="s">
        <v>741</v>
      </c>
      <c r="F52" s="114" t="s">
        <v>1068</v>
      </c>
      <c r="G52" s="114" t="s">
        <v>1069</v>
      </c>
      <c r="H52" s="114" t="s">
        <v>1335</v>
      </c>
      <c r="I52" s="114" t="s">
        <v>1319</v>
      </c>
      <c r="J52" s="114" t="s">
        <v>1186</v>
      </c>
      <c r="K52" s="115" t="s">
        <v>1523</v>
      </c>
      <c r="L52" s="105"/>
      <c r="M52" s="106" t="s">
        <v>1524</v>
      </c>
      <c r="N52" s="92"/>
    </row>
    <row r="53" spans="1:14" ht="12.75">
      <c r="A53" s="107" t="s">
        <v>166</v>
      </c>
      <c r="B53" s="116"/>
      <c r="C53" s="117" t="s">
        <v>171</v>
      </c>
      <c r="D53" s="118" t="s">
        <v>852</v>
      </c>
      <c r="E53" s="119" t="s">
        <v>814</v>
      </c>
      <c r="F53" s="119" t="s">
        <v>1098</v>
      </c>
      <c r="G53" s="119" t="s">
        <v>1099</v>
      </c>
      <c r="H53" s="119" t="s">
        <v>1409</v>
      </c>
      <c r="I53" s="119" t="s">
        <v>1086</v>
      </c>
      <c r="J53" s="119" t="s">
        <v>771</v>
      </c>
      <c r="K53" s="120" t="s">
        <v>1052</v>
      </c>
      <c r="L53" s="121"/>
      <c r="M53" s="122" t="s">
        <v>1525</v>
      </c>
      <c r="N53" s="92"/>
    </row>
    <row r="54" spans="1:14" ht="12.75">
      <c r="A54" s="111" t="s">
        <v>1601</v>
      </c>
      <c r="B54" s="123">
        <v>47</v>
      </c>
      <c r="C54" s="112" t="s">
        <v>612</v>
      </c>
      <c r="D54" s="113" t="s">
        <v>810</v>
      </c>
      <c r="E54" s="114" t="s">
        <v>811</v>
      </c>
      <c r="F54" s="114" t="s">
        <v>1095</v>
      </c>
      <c r="G54" s="114" t="s">
        <v>1096</v>
      </c>
      <c r="H54" s="114" t="s">
        <v>1336</v>
      </c>
      <c r="I54" s="114" t="s">
        <v>1337</v>
      </c>
      <c r="J54" s="114" t="s">
        <v>1526</v>
      </c>
      <c r="K54" s="115" t="s">
        <v>1527</v>
      </c>
      <c r="L54" s="105"/>
      <c r="M54" s="106" t="s">
        <v>1528</v>
      </c>
      <c r="N54" s="92"/>
    </row>
    <row r="55" spans="1:14" ht="12.75">
      <c r="A55" s="107" t="s">
        <v>138</v>
      </c>
      <c r="B55" s="116"/>
      <c r="C55" s="117" t="s">
        <v>141</v>
      </c>
      <c r="D55" s="118" t="s">
        <v>851</v>
      </c>
      <c r="E55" s="119" t="s">
        <v>813</v>
      </c>
      <c r="F55" s="119" t="s">
        <v>1097</v>
      </c>
      <c r="G55" s="119" t="s">
        <v>1098</v>
      </c>
      <c r="H55" s="119" t="s">
        <v>1344</v>
      </c>
      <c r="I55" s="119" t="s">
        <v>777</v>
      </c>
      <c r="J55" s="119" t="s">
        <v>1097</v>
      </c>
      <c r="K55" s="120" t="s">
        <v>1046</v>
      </c>
      <c r="L55" s="121"/>
      <c r="M55" s="122" t="s">
        <v>1529</v>
      </c>
      <c r="N55" s="92"/>
    </row>
    <row r="56" spans="1:14" ht="12.75">
      <c r="A56" s="111" t="s">
        <v>1602</v>
      </c>
      <c r="B56" s="123">
        <v>11</v>
      </c>
      <c r="C56" s="112" t="s">
        <v>578</v>
      </c>
      <c r="D56" s="113" t="s">
        <v>696</v>
      </c>
      <c r="E56" s="114" t="s">
        <v>697</v>
      </c>
      <c r="F56" s="114" t="s">
        <v>1062</v>
      </c>
      <c r="G56" s="114" t="s">
        <v>1063</v>
      </c>
      <c r="H56" s="114" t="s">
        <v>1339</v>
      </c>
      <c r="I56" s="114" t="s">
        <v>858</v>
      </c>
      <c r="J56" s="114" t="s">
        <v>1530</v>
      </c>
      <c r="K56" s="115" t="s">
        <v>1531</v>
      </c>
      <c r="L56" s="105"/>
      <c r="M56" s="106" t="s">
        <v>1532</v>
      </c>
      <c r="N56" s="92"/>
    </row>
    <row r="57" spans="1:14" ht="12.75">
      <c r="A57" s="107" t="s">
        <v>62</v>
      </c>
      <c r="B57" s="116"/>
      <c r="C57" s="117" t="s">
        <v>67</v>
      </c>
      <c r="D57" s="118" t="s">
        <v>795</v>
      </c>
      <c r="E57" s="119" t="s">
        <v>791</v>
      </c>
      <c r="F57" s="119" t="s">
        <v>791</v>
      </c>
      <c r="G57" s="119" t="s">
        <v>1092</v>
      </c>
      <c r="H57" s="119" t="s">
        <v>815</v>
      </c>
      <c r="I57" s="119" t="s">
        <v>790</v>
      </c>
      <c r="J57" s="119" t="s">
        <v>945</v>
      </c>
      <c r="K57" s="120" t="s">
        <v>1533</v>
      </c>
      <c r="L57" s="121"/>
      <c r="M57" s="122" t="s">
        <v>1534</v>
      </c>
      <c r="N57" s="92"/>
    </row>
    <row r="58" spans="1:14" ht="12.75">
      <c r="A58" s="111" t="s">
        <v>728</v>
      </c>
      <c r="B58" s="123">
        <v>32</v>
      </c>
      <c r="C58" s="112" t="s">
        <v>597</v>
      </c>
      <c r="D58" s="113" t="s">
        <v>792</v>
      </c>
      <c r="E58" s="114" t="s">
        <v>793</v>
      </c>
      <c r="F58" s="114" t="s">
        <v>1066</v>
      </c>
      <c r="G58" s="114" t="s">
        <v>1067</v>
      </c>
      <c r="H58" s="114" t="s">
        <v>1338</v>
      </c>
      <c r="I58" s="114" t="s">
        <v>1305</v>
      </c>
      <c r="J58" s="114" t="s">
        <v>1535</v>
      </c>
      <c r="K58" s="115" t="s">
        <v>1536</v>
      </c>
      <c r="L58" s="105"/>
      <c r="M58" s="106" t="s">
        <v>1537</v>
      </c>
      <c r="N58" s="92"/>
    </row>
    <row r="59" spans="1:14" ht="12.75">
      <c r="A59" s="107" t="s">
        <v>144</v>
      </c>
      <c r="B59" s="116"/>
      <c r="C59" s="117" t="s">
        <v>222</v>
      </c>
      <c r="D59" s="118" t="s">
        <v>821</v>
      </c>
      <c r="E59" s="119" t="s">
        <v>815</v>
      </c>
      <c r="F59" s="119" t="s">
        <v>1092</v>
      </c>
      <c r="G59" s="119" t="s">
        <v>809</v>
      </c>
      <c r="H59" s="119" t="s">
        <v>850</v>
      </c>
      <c r="I59" s="119" t="s">
        <v>1061</v>
      </c>
      <c r="J59" s="119" t="s">
        <v>849</v>
      </c>
      <c r="K59" s="120" t="s">
        <v>781</v>
      </c>
      <c r="L59" s="121"/>
      <c r="M59" s="122" t="s">
        <v>1538</v>
      </c>
      <c r="N59" s="92"/>
    </row>
    <row r="60" spans="1:14" ht="12.75">
      <c r="A60" s="111" t="s">
        <v>1049</v>
      </c>
      <c r="B60" s="123">
        <v>23</v>
      </c>
      <c r="C60" s="112" t="s">
        <v>589</v>
      </c>
      <c r="D60" s="113" t="s">
        <v>744</v>
      </c>
      <c r="E60" s="114" t="s">
        <v>745</v>
      </c>
      <c r="F60" s="114" t="s">
        <v>1070</v>
      </c>
      <c r="G60" s="114" t="s">
        <v>1071</v>
      </c>
      <c r="H60" s="114" t="s">
        <v>1342</v>
      </c>
      <c r="I60" s="114" t="s">
        <v>1343</v>
      </c>
      <c r="J60" s="114" t="s">
        <v>1539</v>
      </c>
      <c r="K60" s="115" t="s">
        <v>1540</v>
      </c>
      <c r="L60" s="105"/>
      <c r="M60" s="106" t="s">
        <v>1541</v>
      </c>
      <c r="N60" s="92"/>
    </row>
    <row r="61" spans="1:14" ht="12.75">
      <c r="A61" s="107" t="s">
        <v>166</v>
      </c>
      <c r="B61" s="116"/>
      <c r="C61" s="117" t="s">
        <v>171</v>
      </c>
      <c r="D61" s="118" t="s">
        <v>853</v>
      </c>
      <c r="E61" s="119" t="s">
        <v>796</v>
      </c>
      <c r="F61" s="119" t="s">
        <v>1100</v>
      </c>
      <c r="G61" s="119" t="s">
        <v>1077</v>
      </c>
      <c r="H61" s="119" t="s">
        <v>1380</v>
      </c>
      <c r="I61" s="119" t="s">
        <v>1370</v>
      </c>
      <c r="J61" s="119" t="s">
        <v>1605</v>
      </c>
      <c r="K61" s="120" t="s">
        <v>1542</v>
      </c>
      <c r="L61" s="121"/>
      <c r="M61" s="122" t="s">
        <v>1543</v>
      </c>
      <c r="N61" s="92"/>
    </row>
    <row r="62" spans="1:14" ht="12.75">
      <c r="A62" s="111" t="s">
        <v>1603</v>
      </c>
      <c r="B62" s="123">
        <v>44</v>
      </c>
      <c r="C62" s="112" t="s">
        <v>609</v>
      </c>
      <c r="D62" s="113" t="s">
        <v>816</v>
      </c>
      <c r="E62" s="114" t="s">
        <v>817</v>
      </c>
      <c r="F62" s="114" t="s">
        <v>1101</v>
      </c>
      <c r="G62" s="114" t="s">
        <v>1060</v>
      </c>
      <c r="H62" s="114" t="s">
        <v>1340</v>
      </c>
      <c r="I62" s="114" t="s">
        <v>1341</v>
      </c>
      <c r="J62" s="114" t="s">
        <v>1544</v>
      </c>
      <c r="K62" s="115" t="s">
        <v>1545</v>
      </c>
      <c r="L62" s="105"/>
      <c r="M62" s="106" t="s">
        <v>1546</v>
      </c>
      <c r="N62" s="92"/>
    </row>
    <row r="63" spans="1:14" ht="12.75">
      <c r="A63" s="107" t="s">
        <v>166</v>
      </c>
      <c r="B63" s="116"/>
      <c r="C63" s="117" t="s">
        <v>171</v>
      </c>
      <c r="D63" s="118" t="s">
        <v>796</v>
      </c>
      <c r="E63" s="119" t="s">
        <v>819</v>
      </c>
      <c r="F63" s="119" t="s">
        <v>1127</v>
      </c>
      <c r="G63" s="119" t="s">
        <v>743</v>
      </c>
      <c r="H63" s="119" t="s">
        <v>1077</v>
      </c>
      <c r="I63" s="119" t="s">
        <v>771</v>
      </c>
      <c r="J63" s="119" t="s">
        <v>1373</v>
      </c>
      <c r="K63" s="120" t="s">
        <v>1547</v>
      </c>
      <c r="L63" s="121"/>
      <c r="M63" s="122" t="s">
        <v>1548</v>
      </c>
      <c r="N63" s="92"/>
    </row>
    <row r="64" spans="1:14" ht="12.75">
      <c r="A64" s="111" t="s">
        <v>1550</v>
      </c>
      <c r="B64" s="123">
        <v>26</v>
      </c>
      <c r="C64" s="112" t="s">
        <v>592</v>
      </c>
      <c r="D64" s="113" t="s">
        <v>797</v>
      </c>
      <c r="E64" s="114" t="s">
        <v>798</v>
      </c>
      <c r="F64" s="114" t="s">
        <v>1072</v>
      </c>
      <c r="G64" s="114" t="s">
        <v>1073</v>
      </c>
      <c r="H64" s="114" t="s">
        <v>1345</v>
      </c>
      <c r="I64" s="114" t="s">
        <v>1346</v>
      </c>
      <c r="J64" s="114" t="s">
        <v>1551</v>
      </c>
      <c r="K64" s="115" t="s">
        <v>1429</v>
      </c>
      <c r="L64" s="105"/>
      <c r="M64" s="106" t="s">
        <v>1552</v>
      </c>
      <c r="N64" s="92"/>
    </row>
    <row r="65" spans="1:14" ht="12.75">
      <c r="A65" s="107" t="s">
        <v>62</v>
      </c>
      <c r="B65" s="116"/>
      <c r="C65" s="117" t="s">
        <v>89</v>
      </c>
      <c r="D65" s="118" t="s">
        <v>826</v>
      </c>
      <c r="E65" s="119" t="s">
        <v>821</v>
      </c>
      <c r="F65" s="119" t="s">
        <v>1103</v>
      </c>
      <c r="G65" s="119" t="s">
        <v>1104</v>
      </c>
      <c r="H65" s="119" t="s">
        <v>821</v>
      </c>
      <c r="I65" s="119" t="s">
        <v>1074</v>
      </c>
      <c r="J65" s="119" t="s">
        <v>815</v>
      </c>
      <c r="K65" s="120" t="s">
        <v>791</v>
      </c>
      <c r="L65" s="121"/>
      <c r="M65" s="122" t="s">
        <v>1553</v>
      </c>
      <c r="N65" s="92"/>
    </row>
    <row r="66" spans="1:14" ht="12.75">
      <c r="A66" s="111" t="s">
        <v>1554</v>
      </c>
      <c r="B66" s="123">
        <v>35</v>
      </c>
      <c r="C66" s="112" t="s">
        <v>600</v>
      </c>
      <c r="D66" s="113" t="s">
        <v>806</v>
      </c>
      <c r="E66" s="114" t="s">
        <v>807</v>
      </c>
      <c r="F66" s="114" t="s">
        <v>1124</v>
      </c>
      <c r="G66" s="114" t="s">
        <v>1125</v>
      </c>
      <c r="H66" s="114" t="s">
        <v>1347</v>
      </c>
      <c r="I66" s="114" t="s">
        <v>1356</v>
      </c>
      <c r="J66" s="114" t="s">
        <v>1606</v>
      </c>
      <c r="K66" s="115" t="s">
        <v>1607</v>
      </c>
      <c r="L66" s="105"/>
      <c r="M66" s="106" t="s">
        <v>1608</v>
      </c>
      <c r="N66" s="92"/>
    </row>
    <row r="67" spans="1:14" ht="12.75">
      <c r="A67" s="107" t="s">
        <v>166</v>
      </c>
      <c r="B67" s="116"/>
      <c r="C67" s="117" t="s">
        <v>171</v>
      </c>
      <c r="D67" s="118" t="s">
        <v>837</v>
      </c>
      <c r="E67" s="119" t="s">
        <v>865</v>
      </c>
      <c r="F67" s="119" t="s">
        <v>1153</v>
      </c>
      <c r="G67" s="119" t="s">
        <v>1127</v>
      </c>
      <c r="H67" s="119" t="s">
        <v>1355</v>
      </c>
      <c r="I67" s="119" t="s">
        <v>1373</v>
      </c>
      <c r="J67" s="119" t="s">
        <v>1558</v>
      </c>
      <c r="K67" s="120" t="s">
        <v>1061</v>
      </c>
      <c r="L67" s="121"/>
      <c r="M67" s="122" t="s">
        <v>1609</v>
      </c>
      <c r="N67" s="92"/>
    </row>
    <row r="68" spans="1:14" ht="12.75">
      <c r="A68" s="111" t="s">
        <v>1610</v>
      </c>
      <c r="B68" s="123">
        <v>34</v>
      </c>
      <c r="C68" s="112" t="s">
        <v>599</v>
      </c>
      <c r="D68" s="113" t="s">
        <v>803</v>
      </c>
      <c r="E68" s="114" t="s">
        <v>804</v>
      </c>
      <c r="F68" s="114" t="s">
        <v>1105</v>
      </c>
      <c r="G68" s="114" t="s">
        <v>1106</v>
      </c>
      <c r="H68" s="114" t="s">
        <v>1347</v>
      </c>
      <c r="I68" s="114" t="s">
        <v>1115</v>
      </c>
      <c r="J68" s="114" t="s">
        <v>1555</v>
      </c>
      <c r="K68" s="115" t="s">
        <v>1556</v>
      </c>
      <c r="L68" s="105"/>
      <c r="M68" s="106" t="s">
        <v>1557</v>
      </c>
      <c r="N68" s="92"/>
    </row>
    <row r="69" spans="1:14" ht="12.75">
      <c r="A69" s="107" t="s">
        <v>138</v>
      </c>
      <c r="B69" s="116"/>
      <c r="C69" s="117" t="s">
        <v>234</v>
      </c>
      <c r="D69" s="118" t="s">
        <v>855</v>
      </c>
      <c r="E69" s="119" t="s">
        <v>831</v>
      </c>
      <c r="F69" s="119" t="s">
        <v>1107</v>
      </c>
      <c r="G69" s="119" t="s">
        <v>1102</v>
      </c>
      <c r="H69" s="119" t="s">
        <v>1410</v>
      </c>
      <c r="I69" s="119" t="s">
        <v>1348</v>
      </c>
      <c r="J69" s="119" t="s">
        <v>1611</v>
      </c>
      <c r="K69" s="120" t="s">
        <v>1612</v>
      </c>
      <c r="L69" s="121"/>
      <c r="M69" s="122" t="s">
        <v>1559</v>
      </c>
      <c r="N69" s="92"/>
    </row>
    <row r="70" spans="1:14" ht="12.75">
      <c r="A70" s="111" t="s">
        <v>1564</v>
      </c>
      <c r="B70" s="123">
        <v>22</v>
      </c>
      <c r="C70" s="112" t="s">
        <v>588</v>
      </c>
      <c r="D70" s="113" t="s">
        <v>748</v>
      </c>
      <c r="E70" s="114" t="s">
        <v>749</v>
      </c>
      <c r="F70" s="114" t="s">
        <v>1075</v>
      </c>
      <c r="G70" s="114" t="s">
        <v>1076</v>
      </c>
      <c r="H70" s="114" t="s">
        <v>1328</v>
      </c>
      <c r="I70" s="114" t="s">
        <v>793</v>
      </c>
      <c r="J70" s="114" t="s">
        <v>1613</v>
      </c>
      <c r="K70" s="115" t="s">
        <v>1397</v>
      </c>
      <c r="L70" s="105"/>
      <c r="M70" s="106" t="s">
        <v>1614</v>
      </c>
      <c r="N70" s="92"/>
    </row>
    <row r="71" spans="1:14" ht="12.75">
      <c r="A71" s="107" t="s">
        <v>166</v>
      </c>
      <c r="B71" s="116"/>
      <c r="C71" s="117" t="s">
        <v>176</v>
      </c>
      <c r="D71" s="118" t="s">
        <v>819</v>
      </c>
      <c r="E71" s="119" t="s">
        <v>903</v>
      </c>
      <c r="F71" s="119" t="s">
        <v>1158</v>
      </c>
      <c r="G71" s="119" t="s">
        <v>1107</v>
      </c>
      <c r="H71" s="119" t="s">
        <v>1332</v>
      </c>
      <c r="I71" s="119" t="s">
        <v>1376</v>
      </c>
      <c r="J71" s="119" t="s">
        <v>1088</v>
      </c>
      <c r="K71" s="120" t="s">
        <v>732</v>
      </c>
      <c r="L71" s="121"/>
      <c r="M71" s="122" t="s">
        <v>1615</v>
      </c>
      <c r="N71" s="92"/>
    </row>
    <row r="72" spans="1:14" ht="12.75">
      <c r="A72" s="111" t="s">
        <v>1569</v>
      </c>
      <c r="B72" s="123">
        <v>42</v>
      </c>
      <c r="C72" s="112" t="s">
        <v>607</v>
      </c>
      <c r="D72" s="113" t="s">
        <v>823</v>
      </c>
      <c r="E72" s="114" t="s">
        <v>824</v>
      </c>
      <c r="F72" s="114" t="s">
        <v>1117</v>
      </c>
      <c r="G72" s="114" t="s">
        <v>1118</v>
      </c>
      <c r="H72" s="114" t="s">
        <v>1351</v>
      </c>
      <c r="I72" s="114" t="s">
        <v>1352</v>
      </c>
      <c r="J72" s="114" t="s">
        <v>1560</v>
      </c>
      <c r="K72" s="115" t="s">
        <v>1561</v>
      </c>
      <c r="L72" s="105"/>
      <c r="M72" s="106" t="s">
        <v>1562</v>
      </c>
      <c r="N72" s="92"/>
    </row>
    <row r="73" spans="1:14" ht="12.75">
      <c r="A73" s="107" t="s">
        <v>98</v>
      </c>
      <c r="B73" s="116"/>
      <c r="C73" s="117" t="s">
        <v>114</v>
      </c>
      <c r="D73" s="118" t="s">
        <v>856</v>
      </c>
      <c r="E73" s="119" t="s">
        <v>854</v>
      </c>
      <c r="F73" s="119" t="s">
        <v>1151</v>
      </c>
      <c r="G73" s="119" t="s">
        <v>1120</v>
      </c>
      <c r="H73" s="119" t="s">
        <v>1375</v>
      </c>
      <c r="I73" s="119" t="s">
        <v>1360</v>
      </c>
      <c r="J73" s="119" t="s">
        <v>1360</v>
      </c>
      <c r="K73" s="120" t="s">
        <v>1558</v>
      </c>
      <c r="L73" s="121"/>
      <c r="M73" s="122" t="s">
        <v>1563</v>
      </c>
      <c r="N73" s="92"/>
    </row>
    <row r="74" spans="1:14" ht="12.75">
      <c r="A74" s="111" t="s">
        <v>1574</v>
      </c>
      <c r="B74" s="123">
        <v>41</v>
      </c>
      <c r="C74" s="112" t="s">
        <v>606</v>
      </c>
      <c r="D74" s="113" t="s">
        <v>827</v>
      </c>
      <c r="E74" s="114" t="s">
        <v>828</v>
      </c>
      <c r="F74" s="114" t="s">
        <v>1121</v>
      </c>
      <c r="G74" s="114" t="s">
        <v>1122</v>
      </c>
      <c r="H74" s="114" t="s">
        <v>1358</v>
      </c>
      <c r="I74" s="114" t="s">
        <v>1359</v>
      </c>
      <c r="J74" s="114" t="s">
        <v>1616</v>
      </c>
      <c r="K74" s="115" t="s">
        <v>1617</v>
      </c>
      <c r="L74" s="105"/>
      <c r="M74" s="106" t="s">
        <v>1618</v>
      </c>
      <c r="N74" s="92"/>
    </row>
    <row r="75" spans="1:14" ht="12.75">
      <c r="A75" s="107" t="s">
        <v>98</v>
      </c>
      <c r="B75" s="116"/>
      <c r="C75" s="117" t="s">
        <v>125</v>
      </c>
      <c r="D75" s="118" t="s">
        <v>861</v>
      </c>
      <c r="E75" s="119" t="s">
        <v>820</v>
      </c>
      <c r="F75" s="119" t="s">
        <v>1152</v>
      </c>
      <c r="G75" s="119" t="s">
        <v>856</v>
      </c>
      <c r="H75" s="119" t="s">
        <v>1379</v>
      </c>
      <c r="I75" s="119" t="s">
        <v>1375</v>
      </c>
      <c r="J75" s="119" t="s">
        <v>1331</v>
      </c>
      <c r="K75" s="120" t="s">
        <v>1089</v>
      </c>
      <c r="L75" s="121"/>
      <c r="M75" s="122" t="s">
        <v>1619</v>
      </c>
      <c r="N75" s="92"/>
    </row>
    <row r="76" spans="1:14" ht="12.75">
      <c r="A76" s="111" t="s">
        <v>1620</v>
      </c>
      <c r="B76" s="123">
        <v>53</v>
      </c>
      <c r="C76" s="112" t="s">
        <v>618</v>
      </c>
      <c r="D76" s="113" t="s">
        <v>879</v>
      </c>
      <c r="E76" s="114" t="s">
        <v>880</v>
      </c>
      <c r="F76" s="114" t="s">
        <v>1131</v>
      </c>
      <c r="G76" s="114" t="s">
        <v>1132</v>
      </c>
      <c r="H76" s="114" t="s">
        <v>1381</v>
      </c>
      <c r="I76" s="114" t="s">
        <v>1382</v>
      </c>
      <c r="J76" s="114" t="s">
        <v>1621</v>
      </c>
      <c r="K76" s="115" t="s">
        <v>1622</v>
      </c>
      <c r="L76" s="105"/>
      <c r="M76" s="106" t="s">
        <v>1623</v>
      </c>
      <c r="N76" s="92"/>
    </row>
    <row r="77" spans="1:14" ht="12.75">
      <c r="A77" s="107" t="s">
        <v>144</v>
      </c>
      <c r="B77" s="116"/>
      <c r="C77" s="117" t="s">
        <v>222</v>
      </c>
      <c r="D77" s="118" t="s">
        <v>882</v>
      </c>
      <c r="E77" s="119" t="s">
        <v>883</v>
      </c>
      <c r="F77" s="119" t="s">
        <v>826</v>
      </c>
      <c r="G77" s="119" t="s">
        <v>826</v>
      </c>
      <c r="H77" s="119" t="s">
        <v>1074</v>
      </c>
      <c r="I77" s="119" t="s">
        <v>1413</v>
      </c>
      <c r="J77" s="119" t="s">
        <v>1330</v>
      </c>
      <c r="K77" s="120" t="s">
        <v>1357</v>
      </c>
      <c r="L77" s="121"/>
      <c r="M77" s="122" t="s">
        <v>1624</v>
      </c>
      <c r="N77" s="92"/>
    </row>
    <row r="78" spans="1:14" ht="12.75">
      <c r="A78" s="111" t="s">
        <v>1625</v>
      </c>
      <c r="B78" s="123">
        <v>50</v>
      </c>
      <c r="C78" s="112" t="s">
        <v>615</v>
      </c>
      <c r="D78" s="113" t="s">
        <v>835</v>
      </c>
      <c r="E78" s="114" t="s">
        <v>836</v>
      </c>
      <c r="F78" s="114" t="s">
        <v>1133</v>
      </c>
      <c r="G78" s="114" t="s">
        <v>1134</v>
      </c>
      <c r="H78" s="114" t="s">
        <v>1383</v>
      </c>
      <c r="I78" s="114" t="s">
        <v>1399</v>
      </c>
      <c r="J78" s="114" t="s">
        <v>1626</v>
      </c>
      <c r="K78" s="115" t="s">
        <v>1556</v>
      </c>
      <c r="L78" s="105"/>
      <c r="M78" s="106" t="s">
        <v>1627</v>
      </c>
      <c r="N78" s="92"/>
    </row>
    <row r="79" spans="1:14" ht="12.75">
      <c r="A79" s="107" t="s">
        <v>138</v>
      </c>
      <c r="B79" s="116"/>
      <c r="C79" s="117" t="s">
        <v>141</v>
      </c>
      <c r="D79" s="118" t="s">
        <v>877</v>
      </c>
      <c r="E79" s="119" t="s">
        <v>878</v>
      </c>
      <c r="F79" s="119" t="s">
        <v>845</v>
      </c>
      <c r="G79" s="119" t="s">
        <v>878</v>
      </c>
      <c r="H79" s="119" t="s">
        <v>1153</v>
      </c>
      <c r="I79" s="119" t="s">
        <v>1400</v>
      </c>
      <c r="J79" s="119" t="s">
        <v>1366</v>
      </c>
      <c r="K79" s="120" t="s">
        <v>1612</v>
      </c>
      <c r="L79" s="121"/>
      <c r="M79" s="122" t="s">
        <v>1628</v>
      </c>
      <c r="N79" s="92"/>
    </row>
    <row r="80" spans="1:14" ht="12.75">
      <c r="A80" s="111" t="s">
        <v>1629</v>
      </c>
      <c r="B80" s="123">
        <v>56</v>
      </c>
      <c r="C80" s="112" t="s">
        <v>621</v>
      </c>
      <c r="D80" s="113" t="s">
        <v>873</v>
      </c>
      <c r="E80" s="114" t="s">
        <v>874</v>
      </c>
      <c r="F80" s="114" t="s">
        <v>1128</v>
      </c>
      <c r="G80" s="114" t="s">
        <v>1129</v>
      </c>
      <c r="H80" s="114" t="s">
        <v>1377</v>
      </c>
      <c r="I80" s="114" t="s">
        <v>1378</v>
      </c>
      <c r="J80" s="114" t="s">
        <v>1630</v>
      </c>
      <c r="K80" s="115" t="s">
        <v>1631</v>
      </c>
      <c r="L80" s="105"/>
      <c r="M80" s="106" t="s">
        <v>1632</v>
      </c>
      <c r="N80" s="92"/>
    </row>
    <row r="81" spans="1:14" ht="12.75">
      <c r="A81" s="107" t="s">
        <v>138</v>
      </c>
      <c r="B81" s="116"/>
      <c r="C81" s="117" t="s">
        <v>332</v>
      </c>
      <c r="D81" s="118" t="s">
        <v>876</v>
      </c>
      <c r="E81" s="119" t="s">
        <v>845</v>
      </c>
      <c r="F81" s="119" t="s">
        <v>878</v>
      </c>
      <c r="G81" s="119" t="s">
        <v>870</v>
      </c>
      <c r="H81" s="119" t="s">
        <v>1412</v>
      </c>
      <c r="I81" s="119" t="s">
        <v>1379</v>
      </c>
      <c r="J81" s="119" t="s">
        <v>1400</v>
      </c>
      <c r="K81" s="120" t="s">
        <v>1633</v>
      </c>
      <c r="L81" s="121"/>
      <c r="M81" s="122" t="s">
        <v>1634</v>
      </c>
      <c r="N81" s="92"/>
    </row>
    <row r="82" spans="1:14" ht="12.75">
      <c r="A82" s="111" t="s">
        <v>1635</v>
      </c>
      <c r="B82" s="123">
        <v>49</v>
      </c>
      <c r="C82" s="112" t="s">
        <v>614</v>
      </c>
      <c r="D82" s="113" t="s">
        <v>832</v>
      </c>
      <c r="E82" s="114" t="s">
        <v>833</v>
      </c>
      <c r="F82" s="114" t="s">
        <v>1135</v>
      </c>
      <c r="G82" s="114" t="s">
        <v>1136</v>
      </c>
      <c r="H82" s="114" t="s">
        <v>1364</v>
      </c>
      <c r="I82" s="114" t="s">
        <v>1149</v>
      </c>
      <c r="J82" s="114" t="s">
        <v>1636</v>
      </c>
      <c r="K82" s="115" t="s">
        <v>1637</v>
      </c>
      <c r="L82" s="105"/>
      <c r="M82" s="106" t="s">
        <v>1638</v>
      </c>
      <c r="N82" s="92"/>
    </row>
    <row r="83" spans="1:14" ht="12.75">
      <c r="A83" s="107" t="s">
        <v>297</v>
      </c>
      <c r="B83" s="116"/>
      <c r="C83" s="117" t="s">
        <v>300</v>
      </c>
      <c r="D83" s="118" t="s">
        <v>871</v>
      </c>
      <c r="E83" s="119" t="s">
        <v>872</v>
      </c>
      <c r="F83" s="119" t="s">
        <v>1157</v>
      </c>
      <c r="G83" s="119" t="s">
        <v>888</v>
      </c>
      <c r="H83" s="119" t="s">
        <v>1137</v>
      </c>
      <c r="I83" s="119" t="s">
        <v>1401</v>
      </c>
      <c r="J83" s="119" t="s">
        <v>1365</v>
      </c>
      <c r="K83" s="120" t="s">
        <v>1639</v>
      </c>
      <c r="L83" s="121"/>
      <c r="M83" s="122" t="s">
        <v>1640</v>
      </c>
      <c r="N83" s="92"/>
    </row>
    <row r="84" spans="1:14" ht="12.75">
      <c r="A84" s="111" t="s">
        <v>1641</v>
      </c>
      <c r="B84" s="123">
        <v>62</v>
      </c>
      <c r="C84" s="112" t="s">
        <v>627</v>
      </c>
      <c r="D84" s="113" t="s">
        <v>866</v>
      </c>
      <c r="E84" s="114" t="s">
        <v>867</v>
      </c>
      <c r="F84" s="114" t="s">
        <v>1154</v>
      </c>
      <c r="G84" s="114" t="s">
        <v>828</v>
      </c>
      <c r="H84" s="114" t="s">
        <v>1362</v>
      </c>
      <c r="I84" s="114" t="s">
        <v>1363</v>
      </c>
      <c r="J84" s="114" t="s">
        <v>1526</v>
      </c>
      <c r="K84" s="115" t="s">
        <v>1642</v>
      </c>
      <c r="L84" s="105" t="s">
        <v>958</v>
      </c>
      <c r="M84" s="106" t="s">
        <v>1643</v>
      </c>
      <c r="N84" s="92"/>
    </row>
    <row r="85" spans="1:14" ht="12.75">
      <c r="A85" s="107" t="s">
        <v>138</v>
      </c>
      <c r="B85" s="116"/>
      <c r="C85" s="117" t="s">
        <v>360</v>
      </c>
      <c r="D85" s="118" t="s">
        <v>869</v>
      </c>
      <c r="E85" s="119" t="s">
        <v>870</v>
      </c>
      <c r="F85" s="119" t="s">
        <v>1155</v>
      </c>
      <c r="G85" s="119" t="s">
        <v>1156</v>
      </c>
      <c r="H85" s="119" t="s">
        <v>1156</v>
      </c>
      <c r="I85" s="119" t="s">
        <v>1380</v>
      </c>
      <c r="J85" s="119" t="s">
        <v>1097</v>
      </c>
      <c r="K85" s="120" t="s">
        <v>1402</v>
      </c>
      <c r="L85" s="121"/>
      <c r="M85" s="122" t="s">
        <v>1644</v>
      </c>
      <c r="N85" s="92"/>
    </row>
    <row r="86" spans="1:14" ht="12.75">
      <c r="A86" s="111" t="s">
        <v>1645</v>
      </c>
      <c r="B86" s="123">
        <v>52</v>
      </c>
      <c r="C86" s="112" t="s">
        <v>617</v>
      </c>
      <c r="D86" s="113" t="s">
        <v>898</v>
      </c>
      <c r="E86" s="114" t="s">
        <v>899</v>
      </c>
      <c r="F86" s="114" t="s">
        <v>1143</v>
      </c>
      <c r="G86" s="114" t="s">
        <v>1144</v>
      </c>
      <c r="H86" s="114" t="s">
        <v>1387</v>
      </c>
      <c r="I86" s="114" t="s">
        <v>1388</v>
      </c>
      <c r="J86" s="114" t="s">
        <v>1646</v>
      </c>
      <c r="K86" s="115" t="s">
        <v>1647</v>
      </c>
      <c r="L86" s="105"/>
      <c r="M86" s="106" t="s">
        <v>1648</v>
      </c>
      <c r="N86" s="92"/>
    </row>
    <row r="87" spans="1:14" ht="12.75">
      <c r="A87" s="107" t="s">
        <v>297</v>
      </c>
      <c r="B87" s="116"/>
      <c r="C87" s="117" t="s">
        <v>314</v>
      </c>
      <c r="D87" s="118" t="s">
        <v>901</v>
      </c>
      <c r="E87" s="119" t="s">
        <v>902</v>
      </c>
      <c r="F87" s="119" t="s">
        <v>902</v>
      </c>
      <c r="G87" s="119" t="s">
        <v>1161</v>
      </c>
      <c r="H87" s="119" t="s">
        <v>1414</v>
      </c>
      <c r="I87" s="119" t="s">
        <v>1403</v>
      </c>
      <c r="J87" s="119" t="s">
        <v>1649</v>
      </c>
      <c r="K87" s="120" t="s">
        <v>819</v>
      </c>
      <c r="L87" s="121"/>
      <c r="M87" s="122" t="s">
        <v>1650</v>
      </c>
      <c r="N87" s="92"/>
    </row>
    <row r="88" spans="1:14" ht="12.75">
      <c r="A88" s="111" t="s">
        <v>1108</v>
      </c>
      <c r="B88" s="123">
        <v>57</v>
      </c>
      <c r="C88" s="112" t="s">
        <v>622</v>
      </c>
      <c r="D88" s="113" t="s">
        <v>889</v>
      </c>
      <c r="E88" s="114" t="s">
        <v>890</v>
      </c>
      <c r="F88" s="114" t="s">
        <v>873</v>
      </c>
      <c r="G88" s="114" t="s">
        <v>1139</v>
      </c>
      <c r="H88" s="114" t="s">
        <v>1385</v>
      </c>
      <c r="I88" s="114" t="s">
        <v>1386</v>
      </c>
      <c r="J88" s="114" t="s">
        <v>1651</v>
      </c>
      <c r="K88" s="115" t="s">
        <v>1652</v>
      </c>
      <c r="L88" s="105"/>
      <c r="M88" s="106" t="s">
        <v>1653</v>
      </c>
      <c r="N88" s="92"/>
    </row>
    <row r="89" spans="1:14" ht="12.75">
      <c r="A89" s="107" t="s">
        <v>138</v>
      </c>
      <c r="B89" s="116"/>
      <c r="C89" s="117" t="s">
        <v>337</v>
      </c>
      <c r="D89" s="118" t="s">
        <v>892</v>
      </c>
      <c r="E89" s="119" t="s">
        <v>893</v>
      </c>
      <c r="F89" s="119" t="s">
        <v>893</v>
      </c>
      <c r="G89" s="119" t="s">
        <v>1159</v>
      </c>
      <c r="H89" s="119" t="s">
        <v>893</v>
      </c>
      <c r="I89" s="119" t="s">
        <v>1402</v>
      </c>
      <c r="J89" s="119" t="s">
        <v>1416</v>
      </c>
      <c r="K89" s="120" t="s">
        <v>1374</v>
      </c>
      <c r="L89" s="121"/>
      <c r="M89" s="122" t="s">
        <v>1654</v>
      </c>
      <c r="N89" s="92"/>
    </row>
    <row r="90" spans="1:14" ht="12.75">
      <c r="A90" s="111" t="s">
        <v>1361</v>
      </c>
      <c r="B90" s="123">
        <v>45</v>
      </c>
      <c r="C90" s="112" t="s">
        <v>610</v>
      </c>
      <c r="D90" s="113" t="s">
        <v>838</v>
      </c>
      <c r="E90" s="114" t="s">
        <v>839</v>
      </c>
      <c r="F90" s="114" t="s">
        <v>1140</v>
      </c>
      <c r="G90" s="114" t="s">
        <v>1141</v>
      </c>
      <c r="H90" s="114" t="s">
        <v>905</v>
      </c>
      <c r="I90" s="114" t="s">
        <v>1389</v>
      </c>
      <c r="J90" s="114" t="s">
        <v>1655</v>
      </c>
      <c r="K90" s="115" t="s">
        <v>567</v>
      </c>
      <c r="L90" s="105"/>
      <c r="M90" s="106" t="s">
        <v>1656</v>
      </c>
      <c r="N90" s="92"/>
    </row>
    <row r="91" spans="1:14" ht="12.75">
      <c r="A91" s="107" t="s">
        <v>166</v>
      </c>
      <c r="B91" s="116"/>
      <c r="C91" s="117" t="s">
        <v>281</v>
      </c>
      <c r="D91" s="118" t="s">
        <v>894</v>
      </c>
      <c r="E91" s="119" t="s">
        <v>895</v>
      </c>
      <c r="F91" s="119" t="s">
        <v>1160</v>
      </c>
      <c r="G91" s="119" t="s">
        <v>1160</v>
      </c>
      <c r="H91" s="119" t="s">
        <v>1415</v>
      </c>
      <c r="I91" s="119" t="s">
        <v>1404</v>
      </c>
      <c r="J91" s="119" t="s">
        <v>1657</v>
      </c>
      <c r="K91" s="120" t="s">
        <v>1611</v>
      </c>
      <c r="L91" s="121"/>
      <c r="M91" s="122" t="s">
        <v>1658</v>
      </c>
      <c r="N91" s="92"/>
    </row>
    <row r="92" spans="1:14" ht="12.75">
      <c r="A92" s="111" t="s">
        <v>1659</v>
      </c>
      <c r="B92" s="123">
        <v>51</v>
      </c>
      <c r="C92" s="112" t="s">
        <v>616</v>
      </c>
      <c r="D92" s="113" t="s">
        <v>841</v>
      </c>
      <c r="E92" s="114" t="s">
        <v>842</v>
      </c>
      <c r="F92" s="114" t="s">
        <v>1145</v>
      </c>
      <c r="G92" s="114" t="s">
        <v>1146</v>
      </c>
      <c r="H92" s="114" t="s">
        <v>1390</v>
      </c>
      <c r="I92" s="114" t="s">
        <v>1391</v>
      </c>
      <c r="J92" s="114" t="s">
        <v>652</v>
      </c>
      <c r="K92" s="115" t="s">
        <v>1660</v>
      </c>
      <c r="L92" s="105"/>
      <c r="M92" s="106" t="s">
        <v>1661</v>
      </c>
      <c r="N92" s="92"/>
    </row>
    <row r="93" spans="1:14" ht="12.75">
      <c r="A93" s="107" t="s">
        <v>166</v>
      </c>
      <c r="B93" s="116"/>
      <c r="C93" s="117" t="s">
        <v>171</v>
      </c>
      <c r="D93" s="118" t="s">
        <v>896</v>
      </c>
      <c r="E93" s="119" t="s">
        <v>897</v>
      </c>
      <c r="F93" s="119" t="s">
        <v>1162</v>
      </c>
      <c r="G93" s="119" t="s">
        <v>1147</v>
      </c>
      <c r="H93" s="119" t="s">
        <v>1150</v>
      </c>
      <c r="I93" s="119" t="s">
        <v>1416</v>
      </c>
      <c r="J93" s="119" t="s">
        <v>1159</v>
      </c>
      <c r="K93" s="120" t="s">
        <v>1400</v>
      </c>
      <c r="L93" s="121"/>
      <c r="M93" s="122" t="s">
        <v>1662</v>
      </c>
      <c r="N93" s="92"/>
    </row>
    <row r="94" spans="1:14" ht="12.75">
      <c r="A94" s="111" t="s">
        <v>1663</v>
      </c>
      <c r="B94" s="123">
        <v>61</v>
      </c>
      <c r="C94" s="112" t="s">
        <v>626</v>
      </c>
      <c r="D94" s="113" t="s">
        <v>909</v>
      </c>
      <c r="E94" s="114" t="s">
        <v>910</v>
      </c>
      <c r="F94" s="114" t="s">
        <v>1163</v>
      </c>
      <c r="G94" s="114" t="s">
        <v>1164</v>
      </c>
      <c r="H94" s="114" t="s">
        <v>1392</v>
      </c>
      <c r="I94" s="114" t="s">
        <v>1393</v>
      </c>
      <c r="J94" s="114" t="s">
        <v>931</v>
      </c>
      <c r="K94" s="115" t="s">
        <v>1664</v>
      </c>
      <c r="L94" s="105"/>
      <c r="M94" s="106" t="s">
        <v>1665</v>
      </c>
      <c r="N94" s="92"/>
    </row>
    <row r="95" spans="1:14" ht="12.75">
      <c r="A95" s="107" t="s">
        <v>297</v>
      </c>
      <c r="B95" s="116"/>
      <c r="C95" s="117" t="s">
        <v>176</v>
      </c>
      <c r="D95" s="118" t="s">
        <v>912</v>
      </c>
      <c r="E95" s="119" t="s">
        <v>913</v>
      </c>
      <c r="F95" s="119" t="s">
        <v>1165</v>
      </c>
      <c r="G95" s="119" t="s">
        <v>1166</v>
      </c>
      <c r="H95" s="119" t="s">
        <v>1417</v>
      </c>
      <c r="I95" s="119" t="s">
        <v>1405</v>
      </c>
      <c r="J95" s="119" t="s">
        <v>1384</v>
      </c>
      <c r="K95" s="120" t="s">
        <v>1666</v>
      </c>
      <c r="L95" s="121"/>
      <c r="M95" s="122" t="s">
        <v>1667</v>
      </c>
      <c r="N95" s="92"/>
    </row>
    <row r="96" spans="1:14" ht="12.75">
      <c r="A96" s="111" t="s">
        <v>1398</v>
      </c>
      <c r="B96" s="123">
        <v>46</v>
      </c>
      <c r="C96" s="112" t="s">
        <v>611</v>
      </c>
      <c r="D96" s="113" t="s">
        <v>846</v>
      </c>
      <c r="E96" s="114" t="s">
        <v>847</v>
      </c>
      <c r="F96" s="114" t="s">
        <v>1148</v>
      </c>
      <c r="G96" s="114" t="s">
        <v>1149</v>
      </c>
      <c r="H96" s="114" t="s">
        <v>1394</v>
      </c>
      <c r="I96" s="114" t="s">
        <v>1395</v>
      </c>
      <c r="J96" s="114" t="s">
        <v>1668</v>
      </c>
      <c r="K96" s="115" t="s">
        <v>1669</v>
      </c>
      <c r="L96" s="105"/>
      <c r="M96" s="106" t="s">
        <v>1670</v>
      </c>
      <c r="N96" s="92"/>
    </row>
    <row r="97" spans="1:14" ht="12.75">
      <c r="A97" s="107" t="s">
        <v>166</v>
      </c>
      <c r="B97" s="116"/>
      <c r="C97" s="117" t="s">
        <v>171</v>
      </c>
      <c r="D97" s="118" t="s">
        <v>914</v>
      </c>
      <c r="E97" s="119" t="s">
        <v>915</v>
      </c>
      <c r="F97" s="119" t="s">
        <v>1167</v>
      </c>
      <c r="G97" s="119" t="s">
        <v>1168</v>
      </c>
      <c r="H97" s="119" t="s">
        <v>869</v>
      </c>
      <c r="I97" s="119" t="s">
        <v>893</v>
      </c>
      <c r="J97" s="119" t="s">
        <v>1156</v>
      </c>
      <c r="K97" s="120" t="s">
        <v>1671</v>
      </c>
      <c r="L97" s="121"/>
      <c r="M97" s="122" t="s">
        <v>1672</v>
      </c>
      <c r="N97" s="92"/>
    </row>
    <row r="98" spans="1:14" ht="12.75">
      <c r="A98" s="111" t="s">
        <v>1673</v>
      </c>
      <c r="B98" s="123">
        <v>29</v>
      </c>
      <c r="C98" s="112" t="s">
        <v>595</v>
      </c>
      <c r="D98" s="113" t="s">
        <v>761</v>
      </c>
      <c r="E98" s="114" t="s">
        <v>762</v>
      </c>
      <c r="F98" s="114" t="s">
        <v>1021</v>
      </c>
      <c r="G98" s="114" t="s">
        <v>1022</v>
      </c>
      <c r="H98" s="114" t="s">
        <v>793</v>
      </c>
      <c r="I98" s="114" t="s">
        <v>1312</v>
      </c>
      <c r="J98" s="114" t="s">
        <v>1565</v>
      </c>
      <c r="K98" s="115" t="s">
        <v>1566</v>
      </c>
      <c r="L98" s="105" t="s">
        <v>1308</v>
      </c>
      <c r="M98" s="106" t="s">
        <v>1567</v>
      </c>
      <c r="N98" s="92"/>
    </row>
    <row r="99" spans="1:14" ht="12.75">
      <c r="A99" s="107" t="s">
        <v>144</v>
      </c>
      <c r="B99" s="116"/>
      <c r="C99" s="117" t="s">
        <v>154</v>
      </c>
      <c r="D99" s="118" t="s">
        <v>708</v>
      </c>
      <c r="E99" s="119" t="s">
        <v>764</v>
      </c>
      <c r="F99" s="119" t="s">
        <v>1083</v>
      </c>
      <c r="G99" s="119" t="s">
        <v>657</v>
      </c>
      <c r="H99" s="119" t="s">
        <v>713</v>
      </c>
      <c r="I99" s="119" t="s">
        <v>1025</v>
      </c>
      <c r="J99" s="119" t="s">
        <v>1375</v>
      </c>
      <c r="K99" s="120" t="s">
        <v>948</v>
      </c>
      <c r="L99" s="121"/>
      <c r="M99" s="122" t="s">
        <v>1568</v>
      </c>
      <c r="N99" s="92"/>
    </row>
    <row r="100" spans="1:14" ht="12.75">
      <c r="A100" s="111" t="s">
        <v>1674</v>
      </c>
      <c r="B100" s="123">
        <v>63</v>
      </c>
      <c r="C100" s="112" t="s">
        <v>628</v>
      </c>
      <c r="D100" s="113" t="s">
        <v>916</v>
      </c>
      <c r="E100" s="114" t="s">
        <v>917</v>
      </c>
      <c r="F100" s="114" t="s">
        <v>1169</v>
      </c>
      <c r="G100" s="114" t="s">
        <v>1170</v>
      </c>
      <c r="H100" s="114" t="s">
        <v>1418</v>
      </c>
      <c r="I100" s="114" t="s">
        <v>1419</v>
      </c>
      <c r="J100" s="114" t="s">
        <v>1675</v>
      </c>
      <c r="K100" s="115" t="s">
        <v>1676</v>
      </c>
      <c r="L100" s="105"/>
      <c r="M100" s="106" t="s">
        <v>1677</v>
      </c>
      <c r="N100" s="92"/>
    </row>
    <row r="101" spans="1:14" ht="12.75">
      <c r="A101" s="107" t="s">
        <v>166</v>
      </c>
      <c r="B101" s="116"/>
      <c r="C101" s="117" t="s">
        <v>367</v>
      </c>
      <c r="D101" s="118" t="s">
        <v>919</v>
      </c>
      <c r="E101" s="119" t="s">
        <v>894</v>
      </c>
      <c r="F101" s="119" t="s">
        <v>1168</v>
      </c>
      <c r="G101" s="119" t="s">
        <v>1171</v>
      </c>
      <c r="H101" s="119" t="s">
        <v>1420</v>
      </c>
      <c r="I101" s="119" t="s">
        <v>845</v>
      </c>
      <c r="J101" s="119" t="s">
        <v>1412</v>
      </c>
      <c r="K101" s="120" t="s">
        <v>1123</v>
      </c>
      <c r="L101" s="121"/>
      <c r="M101" s="122" t="s">
        <v>1678</v>
      </c>
      <c r="N101" s="92"/>
    </row>
    <row r="102" spans="1:14" ht="12.75">
      <c r="A102" s="111" t="s">
        <v>1130</v>
      </c>
      <c r="B102" s="123">
        <v>66</v>
      </c>
      <c r="C102" s="112" t="s">
        <v>631</v>
      </c>
      <c r="D102" s="113" t="s">
        <v>904</v>
      </c>
      <c r="E102" s="114" t="s">
        <v>905</v>
      </c>
      <c r="F102" s="114" t="s">
        <v>1172</v>
      </c>
      <c r="G102" s="114" t="s">
        <v>1173</v>
      </c>
      <c r="H102" s="114" t="s">
        <v>1396</v>
      </c>
      <c r="I102" s="114" t="s">
        <v>1397</v>
      </c>
      <c r="J102" s="114" t="s">
        <v>1679</v>
      </c>
      <c r="K102" s="115" t="s">
        <v>1680</v>
      </c>
      <c r="L102" s="105"/>
      <c r="M102" s="106" t="s">
        <v>1681</v>
      </c>
      <c r="N102" s="92"/>
    </row>
    <row r="103" spans="1:14" ht="12.75">
      <c r="A103" s="107" t="s">
        <v>138</v>
      </c>
      <c r="B103" s="116"/>
      <c r="C103" s="117" t="s">
        <v>385</v>
      </c>
      <c r="D103" s="118" t="s">
        <v>907</v>
      </c>
      <c r="E103" s="119" t="s">
        <v>908</v>
      </c>
      <c r="F103" s="119" t="s">
        <v>1174</v>
      </c>
      <c r="G103" s="119" t="s">
        <v>892</v>
      </c>
      <c r="H103" s="119" t="s">
        <v>1174</v>
      </c>
      <c r="I103" s="119" t="s">
        <v>1420</v>
      </c>
      <c r="J103" s="119" t="s">
        <v>1682</v>
      </c>
      <c r="K103" s="120" t="s">
        <v>1375</v>
      </c>
      <c r="L103" s="121"/>
      <c r="M103" s="122" t="s">
        <v>1683</v>
      </c>
      <c r="N103" s="92"/>
    </row>
    <row r="104" spans="1:14" ht="12.75">
      <c r="A104" s="111" t="s">
        <v>1684</v>
      </c>
      <c r="B104" s="123">
        <v>55</v>
      </c>
      <c r="C104" s="112" t="s">
        <v>620</v>
      </c>
      <c r="D104" s="113" t="s">
        <v>857</v>
      </c>
      <c r="E104" s="114" t="s">
        <v>858</v>
      </c>
      <c r="F104" s="114" t="s">
        <v>1112</v>
      </c>
      <c r="G104" s="114" t="s">
        <v>1113</v>
      </c>
      <c r="H104" s="114" t="s">
        <v>1353</v>
      </c>
      <c r="I104" s="114" t="s">
        <v>1354</v>
      </c>
      <c r="J104" s="114" t="s">
        <v>1570</v>
      </c>
      <c r="K104" s="115" t="s">
        <v>1571</v>
      </c>
      <c r="L104" s="105"/>
      <c r="M104" s="106" t="s">
        <v>1572</v>
      </c>
      <c r="N104" s="92"/>
    </row>
    <row r="105" spans="1:14" ht="12.75">
      <c r="A105" s="107" t="s">
        <v>138</v>
      </c>
      <c r="B105" s="116"/>
      <c r="C105" s="117" t="s">
        <v>327</v>
      </c>
      <c r="D105" s="118" t="s">
        <v>860</v>
      </c>
      <c r="E105" s="119" t="s">
        <v>855</v>
      </c>
      <c r="F105" s="119" t="s">
        <v>1126</v>
      </c>
      <c r="G105" s="119" t="s">
        <v>855</v>
      </c>
      <c r="H105" s="119" t="s">
        <v>1411</v>
      </c>
      <c r="I105" s="119" t="s">
        <v>1155</v>
      </c>
      <c r="J105" s="119" t="s">
        <v>1685</v>
      </c>
      <c r="K105" s="120" t="s">
        <v>1119</v>
      </c>
      <c r="L105" s="121"/>
      <c r="M105" s="122" t="s">
        <v>1573</v>
      </c>
      <c r="N105" s="92"/>
    </row>
    <row r="106" spans="1:14" ht="12.75">
      <c r="A106" s="111" t="s">
        <v>1686</v>
      </c>
      <c r="B106" s="123">
        <v>65</v>
      </c>
      <c r="C106" s="112" t="s">
        <v>630</v>
      </c>
      <c r="D106" s="113" t="s">
        <v>939</v>
      </c>
      <c r="E106" s="114" t="s">
        <v>940</v>
      </c>
      <c r="F106" s="114" t="s">
        <v>1182</v>
      </c>
      <c r="G106" s="114" t="s">
        <v>1183</v>
      </c>
      <c r="H106" s="114" t="s">
        <v>1429</v>
      </c>
      <c r="I106" s="114" t="s">
        <v>1430</v>
      </c>
      <c r="J106" s="114" t="s">
        <v>1687</v>
      </c>
      <c r="K106" s="115" t="s">
        <v>1688</v>
      </c>
      <c r="L106" s="105"/>
      <c r="M106" s="106" t="s">
        <v>1689</v>
      </c>
      <c r="N106" s="92"/>
    </row>
    <row r="107" spans="1:14" ht="12.75">
      <c r="A107" s="107" t="s">
        <v>297</v>
      </c>
      <c r="B107" s="116"/>
      <c r="C107" s="117" t="s">
        <v>379</v>
      </c>
      <c r="D107" s="118" t="s">
        <v>941</v>
      </c>
      <c r="E107" s="119" t="s">
        <v>942</v>
      </c>
      <c r="F107" s="119" t="s">
        <v>913</v>
      </c>
      <c r="G107" s="119" t="s">
        <v>1184</v>
      </c>
      <c r="H107" s="119" t="s">
        <v>1431</v>
      </c>
      <c r="I107" s="119" t="s">
        <v>1432</v>
      </c>
      <c r="J107" s="119" t="s">
        <v>1690</v>
      </c>
      <c r="K107" s="120" t="s">
        <v>1691</v>
      </c>
      <c r="L107" s="121"/>
      <c r="M107" s="122" t="s">
        <v>1692</v>
      </c>
      <c r="N107" s="92"/>
    </row>
    <row r="108" spans="1:14" ht="12.75">
      <c r="A108" s="111" t="s">
        <v>1693</v>
      </c>
      <c r="B108" s="123">
        <v>20</v>
      </c>
      <c r="C108" s="112" t="s">
        <v>586</v>
      </c>
      <c r="D108" s="113" t="s">
        <v>685</v>
      </c>
      <c r="E108" s="114" t="s">
        <v>686</v>
      </c>
      <c r="F108" s="114" t="s">
        <v>1031</v>
      </c>
      <c r="G108" s="114" t="s">
        <v>1032</v>
      </c>
      <c r="H108" s="114" t="s">
        <v>1304</v>
      </c>
      <c r="I108" s="114" t="s">
        <v>1305</v>
      </c>
      <c r="J108" s="114" t="s">
        <v>1575</v>
      </c>
      <c r="K108" s="115" t="s">
        <v>1576</v>
      </c>
      <c r="L108" s="105" t="s">
        <v>1577</v>
      </c>
      <c r="M108" s="106" t="s">
        <v>1578</v>
      </c>
      <c r="N108" s="92"/>
    </row>
    <row r="109" spans="1:14" ht="12.75">
      <c r="A109" s="107" t="s">
        <v>98</v>
      </c>
      <c r="B109" s="116"/>
      <c r="C109" s="117" t="s">
        <v>163</v>
      </c>
      <c r="D109" s="118" t="s">
        <v>760</v>
      </c>
      <c r="E109" s="119" t="s">
        <v>695</v>
      </c>
      <c r="F109" s="119" t="s">
        <v>757</v>
      </c>
      <c r="G109" s="119" t="s">
        <v>1085</v>
      </c>
      <c r="H109" s="119" t="s">
        <v>1306</v>
      </c>
      <c r="I109" s="119" t="s">
        <v>1055</v>
      </c>
      <c r="J109" s="119" t="s">
        <v>1081</v>
      </c>
      <c r="K109" s="120" t="s">
        <v>1160</v>
      </c>
      <c r="L109" s="121"/>
      <c r="M109" s="122" t="s">
        <v>1579</v>
      </c>
      <c r="N109" s="92"/>
    </row>
    <row r="110" spans="1:14" ht="12.75">
      <c r="A110" s="111" t="s">
        <v>1138</v>
      </c>
      <c r="B110" s="123">
        <v>10</v>
      </c>
      <c r="C110" s="112" t="s">
        <v>577</v>
      </c>
      <c r="D110" s="113" t="s">
        <v>673</v>
      </c>
      <c r="E110" s="114" t="s">
        <v>674</v>
      </c>
      <c r="F110" s="114" t="s">
        <v>1008</v>
      </c>
      <c r="G110" s="114" t="s">
        <v>1009</v>
      </c>
      <c r="H110" s="114" t="s">
        <v>1282</v>
      </c>
      <c r="I110" s="114" t="s">
        <v>1283</v>
      </c>
      <c r="J110" s="114" t="s">
        <v>1580</v>
      </c>
      <c r="K110" s="115" t="s">
        <v>1581</v>
      </c>
      <c r="L110" s="105" t="s">
        <v>1582</v>
      </c>
      <c r="M110" s="106" t="s">
        <v>1583</v>
      </c>
      <c r="N110" s="92"/>
    </row>
    <row r="111" spans="1:14" ht="12.75">
      <c r="A111" s="107" t="s">
        <v>62</v>
      </c>
      <c r="B111" s="116"/>
      <c r="C111" s="117" t="s">
        <v>114</v>
      </c>
      <c r="D111" s="118" t="s">
        <v>756</v>
      </c>
      <c r="E111" s="119" t="s">
        <v>707</v>
      </c>
      <c r="F111" s="119" t="s">
        <v>677</v>
      </c>
      <c r="G111" s="119" t="s">
        <v>707</v>
      </c>
      <c r="H111" s="119" t="s">
        <v>707</v>
      </c>
      <c r="I111" s="119" t="s">
        <v>1284</v>
      </c>
      <c r="J111" s="119" t="s">
        <v>1700</v>
      </c>
      <c r="K111" s="120" t="s">
        <v>945</v>
      </c>
      <c r="L111" s="121"/>
      <c r="M111" s="122" t="s">
        <v>1584</v>
      </c>
      <c r="N111" s="92"/>
    </row>
    <row r="112" spans="1:14" ht="12.75">
      <c r="A112" s="111" t="s">
        <v>1701</v>
      </c>
      <c r="B112" s="123">
        <v>67</v>
      </c>
      <c r="C112" s="112" t="s">
        <v>632</v>
      </c>
      <c r="D112" s="113" t="s">
        <v>925</v>
      </c>
      <c r="E112" s="114" t="s">
        <v>926</v>
      </c>
      <c r="F112" s="114" t="s">
        <v>1179</v>
      </c>
      <c r="G112" s="114" t="s">
        <v>544</v>
      </c>
      <c r="H112" s="114" t="s">
        <v>1421</v>
      </c>
      <c r="I112" s="114" t="s">
        <v>1422</v>
      </c>
      <c r="J112" s="114" t="s">
        <v>1702</v>
      </c>
      <c r="K112" s="115" t="s">
        <v>1702</v>
      </c>
      <c r="L112" s="105"/>
      <c r="M112" s="106" t="s">
        <v>1703</v>
      </c>
      <c r="N112" s="92"/>
    </row>
    <row r="113" spans="1:14" ht="12.75">
      <c r="A113" s="107" t="s">
        <v>388</v>
      </c>
      <c r="B113" s="116"/>
      <c r="C113" s="117" t="s">
        <v>391</v>
      </c>
      <c r="D113" s="118" t="s">
        <v>928</v>
      </c>
      <c r="E113" s="119" t="s">
        <v>929</v>
      </c>
      <c r="F113" s="119" t="s">
        <v>1178</v>
      </c>
      <c r="G113" s="119" t="s">
        <v>1177</v>
      </c>
      <c r="H113" s="119" t="s">
        <v>1423</v>
      </c>
      <c r="I113" s="119" t="s">
        <v>1424</v>
      </c>
      <c r="J113" s="119" t="s">
        <v>1704</v>
      </c>
      <c r="K113" s="120" t="s">
        <v>871</v>
      </c>
      <c r="L113" s="121"/>
      <c r="M113" s="122" t="s">
        <v>1705</v>
      </c>
      <c r="N113" s="92"/>
    </row>
    <row r="114" spans="1:14" ht="12.75">
      <c r="A114" s="111" t="s">
        <v>1142</v>
      </c>
      <c r="B114" s="123">
        <v>69</v>
      </c>
      <c r="C114" s="112" t="s">
        <v>634</v>
      </c>
      <c r="D114" s="113" t="s">
        <v>930</v>
      </c>
      <c r="E114" s="114" t="s">
        <v>931</v>
      </c>
      <c r="F114" s="114" t="s">
        <v>1175</v>
      </c>
      <c r="G114" s="114" t="s">
        <v>1176</v>
      </c>
      <c r="H114" s="114" t="s">
        <v>1425</v>
      </c>
      <c r="I114" s="114" t="s">
        <v>1426</v>
      </c>
      <c r="J114" s="114" t="s">
        <v>1702</v>
      </c>
      <c r="K114" s="115" t="s">
        <v>1702</v>
      </c>
      <c r="L114" s="105"/>
      <c r="M114" s="106" t="s">
        <v>1706</v>
      </c>
      <c r="N114" s="92"/>
    </row>
    <row r="115" spans="1:14" ht="12.75">
      <c r="A115" s="107" t="s">
        <v>388</v>
      </c>
      <c r="B115" s="116"/>
      <c r="C115" s="117" t="s">
        <v>402</v>
      </c>
      <c r="D115" s="118" t="s">
        <v>933</v>
      </c>
      <c r="E115" s="119" t="s">
        <v>934</v>
      </c>
      <c r="F115" s="119" t="s">
        <v>1177</v>
      </c>
      <c r="G115" s="119" t="s">
        <v>1178</v>
      </c>
      <c r="H115" s="119" t="s">
        <v>1427</v>
      </c>
      <c r="I115" s="119" t="s">
        <v>1428</v>
      </c>
      <c r="J115" s="119" t="s">
        <v>1704</v>
      </c>
      <c r="K115" s="120" t="s">
        <v>871</v>
      </c>
      <c r="L115" s="121"/>
      <c r="M115" s="122" t="s">
        <v>1707</v>
      </c>
      <c r="N115" s="92"/>
    </row>
    <row r="116" spans="1:14" ht="12.75" customHeight="1">
      <c r="A116" s="111"/>
      <c r="B116" s="123">
        <v>6</v>
      </c>
      <c r="C116" s="112" t="s">
        <v>561</v>
      </c>
      <c r="D116" s="113" t="s">
        <v>562</v>
      </c>
      <c r="E116" s="114" t="s">
        <v>563</v>
      </c>
      <c r="F116" s="114" t="s">
        <v>992</v>
      </c>
      <c r="G116" s="114" t="s">
        <v>993</v>
      </c>
      <c r="H116" s="114" t="s">
        <v>1278</v>
      </c>
      <c r="I116" s="114" t="s">
        <v>1279</v>
      </c>
      <c r="J116" s="114" t="s">
        <v>1694</v>
      </c>
      <c r="K116" s="115"/>
      <c r="L116" s="124" t="s">
        <v>604</v>
      </c>
      <c r="M116" s="125"/>
      <c r="N116" s="92"/>
    </row>
    <row r="117" spans="1:14" ht="12.75" customHeight="1">
      <c r="A117" s="107" t="s">
        <v>62</v>
      </c>
      <c r="B117" s="116"/>
      <c r="C117" s="117" t="s">
        <v>89</v>
      </c>
      <c r="D117" s="118" t="s">
        <v>565</v>
      </c>
      <c r="E117" s="119" t="s">
        <v>565</v>
      </c>
      <c r="F117" s="119" t="s">
        <v>994</v>
      </c>
      <c r="G117" s="119" t="s">
        <v>994</v>
      </c>
      <c r="H117" s="119" t="s">
        <v>994</v>
      </c>
      <c r="I117" s="119" t="s">
        <v>994</v>
      </c>
      <c r="J117" s="119" t="s">
        <v>994</v>
      </c>
      <c r="K117" s="120"/>
      <c r="L117" s="126"/>
      <c r="M117" s="127"/>
      <c r="N117" s="92"/>
    </row>
    <row r="118" spans="1:14" ht="12.75" customHeight="1">
      <c r="A118" s="111"/>
      <c r="B118" s="123">
        <v>27</v>
      </c>
      <c r="C118" s="112" t="s">
        <v>593</v>
      </c>
      <c r="D118" s="113" t="s">
        <v>765</v>
      </c>
      <c r="E118" s="114" t="s">
        <v>766</v>
      </c>
      <c r="F118" s="114" t="s">
        <v>1034</v>
      </c>
      <c r="G118" s="114" t="s">
        <v>1035</v>
      </c>
      <c r="H118" s="114" t="s">
        <v>798</v>
      </c>
      <c r="I118" s="114" t="s">
        <v>1297</v>
      </c>
      <c r="J118" s="114" t="s">
        <v>1695</v>
      </c>
      <c r="K118" s="115"/>
      <c r="L118" s="124" t="s">
        <v>952</v>
      </c>
      <c r="M118" s="125"/>
      <c r="N118" s="92"/>
    </row>
    <row r="119" spans="1:14" ht="12.75" customHeight="1">
      <c r="A119" s="107" t="s">
        <v>144</v>
      </c>
      <c r="B119" s="116"/>
      <c r="C119" s="117" t="s">
        <v>141</v>
      </c>
      <c r="D119" s="118" t="s">
        <v>768</v>
      </c>
      <c r="E119" s="119" t="s">
        <v>769</v>
      </c>
      <c r="F119" s="119" t="s">
        <v>736</v>
      </c>
      <c r="G119" s="119" t="s">
        <v>760</v>
      </c>
      <c r="H119" s="119" t="s">
        <v>1081</v>
      </c>
      <c r="I119" s="119" t="s">
        <v>668</v>
      </c>
      <c r="J119" s="119" t="s">
        <v>759</v>
      </c>
      <c r="K119" s="120"/>
      <c r="L119" s="126"/>
      <c r="M119" s="127"/>
      <c r="N119" s="92"/>
    </row>
    <row r="120" spans="1:14" ht="12.75" customHeight="1">
      <c r="A120" s="111"/>
      <c r="B120" s="123">
        <v>54</v>
      </c>
      <c r="C120" s="112" t="s">
        <v>619</v>
      </c>
      <c r="D120" s="113" t="s">
        <v>862</v>
      </c>
      <c r="E120" s="114" t="s">
        <v>863</v>
      </c>
      <c r="F120" s="114" t="s">
        <v>1114</v>
      </c>
      <c r="G120" s="114" t="s">
        <v>1115</v>
      </c>
      <c r="H120" s="114" t="s">
        <v>1349</v>
      </c>
      <c r="I120" s="114" t="s">
        <v>1350</v>
      </c>
      <c r="J120" s="114" t="s">
        <v>1696</v>
      </c>
      <c r="K120" s="115"/>
      <c r="L120" s="124" t="s">
        <v>604</v>
      </c>
      <c r="M120" s="125"/>
      <c r="N120" s="92"/>
    </row>
    <row r="121" spans="1:14" ht="12.75" customHeight="1">
      <c r="A121" s="107" t="s">
        <v>166</v>
      </c>
      <c r="B121" s="116"/>
      <c r="C121" s="117" t="s">
        <v>281</v>
      </c>
      <c r="D121" s="118" t="s">
        <v>844</v>
      </c>
      <c r="E121" s="119" t="s">
        <v>822</v>
      </c>
      <c r="F121" s="119" t="s">
        <v>1116</v>
      </c>
      <c r="G121" s="119" t="s">
        <v>948</v>
      </c>
      <c r="H121" s="119" t="s">
        <v>1371</v>
      </c>
      <c r="I121" s="119" t="s">
        <v>1372</v>
      </c>
      <c r="J121" s="119" t="s">
        <v>778</v>
      </c>
      <c r="K121" s="120"/>
      <c r="L121" s="126"/>
      <c r="M121" s="127"/>
      <c r="N121" s="92"/>
    </row>
    <row r="122" spans="1:14" ht="12.75" customHeight="1">
      <c r="A122" s="111"/>
      <c r="B122" s="123">
        <v>18</v>
      </c>
      <c r="C122" s="112" t="s">
        <v>584</v>
      </c>
      <c r="D122" s="113" t="s">
        <v>678</v>
      </c>
      <c r="E122" s="114" t="s">
        <v>679</v>
      </c>
      <c r="F122" s="114" t="s">
        <v>1005</v>
      </c>
      <c r="G122" s="114" t="s">
        <v>1006</v>
      </c>
      <c r="H122" s="114" t="s">
        <v>1307</v>
      </c>
      <c r="I122" s="114" t="s">
        <v>1030</v>
      </c>
      <c r="J122" s="114" t="s">
        <v>1697</v>
      </c>
      <c r="K122" s="115"/>
      <c r="L122" s="124" t="s">
        <v>947</v>
      </c>
      <c r="M122" s="125"/>
      <c r="N122" s="92"/>
    </row>
    <row r="123" spans="1:14" ht="12.75" customHeight="1">
      <c r="A123" s="107" t="s">
        <v>144</v>
      </c>
      <c r="B123" s="116"/>
      <c r="C123" s="117" t="s">
        <v>154</v>
      </c>
      <c r="D123" s="118" t="s">
        <v>661</v>
      </c>
      <c r="E123" s="119" t="s">
        <v>757</v>
      </c>
      <c r="F123" s="119" t="s">
        <v>1007</v>
      </c>
      <c r="G123" s="119" t="s">
        <v>1007</v>
      </c>
      <c r="H123" s="119" t="s">
        <v>1080</v>
      </c>
      <c r="I123" s="119" t="s">
        <v>1437</v>
      </c>
      <c r="J123" s="119" t="s">
        <v>1325</v>
      </c>
      <c r="K123" s="120"/>
      <c r="L123" s="126"/>
      <c r="M123" s="127"/>
      <c r="N123" s="92"/>
    </row>
    <row r="124" spans="1:14" ht="12.75" customHeight="1">
      <c r="A124" s="111"/>
      <c r="B124" s="123">
        <v>64</v>
      </c>
      <c r="C124" s="112" t="s">
        <v>629</v>
      </c>
      <c r="D124" s="113" t="s">
        <v>935</v>
      </c>
      <c r="E124" s="114" t="s">
        <v>936</v>
      </c>
      <c r="F124" s="114" t="s">
        <v>1185</v>
      </c>
      <c r="G124" s="114" t="s">
        <v>1186</v>
      </c>
      <c r="H124" s="114" t="s">
        <v>1433</v>
      </c>
      <c r="I124" s="114" t="s">
        <v>1434</v>
      </c>
      <c r="J124" s="114" t="s">
        <v>1698</v>
      </c>
      <c r="K124" s="115"/>
      <c r="L124" s="124" t="s">
        <v>947</v>
      </c>
      <c r="M124" s="125"/>
      <c r="N124" s="92"/>
    </row>
    <row r="125" spans="1:14" ht="12.75" customHeight="1">
      <c r="A125" s="107" t="s">
        <v>297</v>
      </c>
      <c r="B125" s="116"/>
      <c r="C125" s="117" t="s">
        <v>373</v>
      </c>
      <c r="D125" s="118" t="s">
        <v>937</v>
      </c>
      <c r="E125" s="119" t="s">
        <v>938</v>
      </c>
      <c r="F125" s="119" t="s">
        <v>1187</v>
      </c>
      <c r="G125" s="119" t="s">
        <v>1187</v>
      </c>
      <c r="H125" s="119" t="s">
        <v>1435</v>
      </c>
      <c r="I125" s="119" t="s">
        <v>1436</v>
      </c>
      <c r="J125" s="119" t="s">
        <v>1699</v>
      </c>
      <c r="K125" s="120"/>
      <c r="L125" s="126"/>
      <c r="M125" s="127"/>
      <c r="N125" s="92"/>
    </row>
    <row r="126" spans="1:14" ht="12.75" customHeight="1">
      <c r="A126" s="111"/>
      <c r="B126" s="123">
        <v>12</v>
      </c>
      <c r="C126" s="112" t="s">
        <v>579</v>
      </c>
      <c r="D126" s="113" t="s">
        <v>692</v>
      </c>
      <c r="E126" s="114" t="s">
        <v>693</v>
      </c>
      <c r="F126" s="114" t="s">
        <v>1056</v>
      </c>
      <c r="G126" s="114" t="s">
        <v>1057</v>
      </c>
      <c r="H126" s="114" t="s">
        <v>1328</v>
      </c>
      <c r="I126" s="114" t="s">
        <v>1329</v>
      </c>
      <c r="J126" s="114"/>
      <c r="K126" s="115"/>
      <c r="L126" s="124" t="s">
        <v>957</v>
      </c>
      <c r="M126" s="125"/>
      <c r="N126" s="92"/>
    </row>
    <row r="127" spans="1:14" ht="12.75" customHeight="1">
      <c r="A127" s="107" t="s">
        <v>98</v>
      </c>
      <c r="B127" s="116"/>
      <c r="C127" s="117" t="s">
        <v>125</v>
      </c>
      <c r="D127" s="118" t="s">
        <v>849</v>
      </c>
      <c r="E127" s="119" t="s">
        <v>736</v>
      </c>
      <c r="F127" s="119" t="s">
        <v>1090</v>
      </c>
      <c r="G127" s="119" t="s">
        <v>775</v>
      </c>
      <c r="H127" s="119" t="s">
        <v>782</v>
      </c>
      <c r="I127" s="119" t="s">
        <v>779</v>
      </c>
      <c r="J127" s="119"/>
      <c r="K127" s="120"/>
      <c r="L127" s="126"/>
      <c r="M127" s="127"/>
      <c r="N127" s="92"/>
    </row>
    <row r="128" spans="1:14" ht="12.75" customHeight="1">
      <c r="A128" s="111"/>
      <c r="B128" s="123">
        <v>201</v>
      </c>
      <c r="C128" s="112" t="s">
        <v>638</v>
      </c>
      <c r="D128" s="113" t="s">
        <v>733</v>
      </c>
      <c r="E128" s="114" t="s">
        <v>734</v>
      </c>
      <c r="F128" s="114" t="s">
        <v>1064</v>
      </c>
      <c r="G128" s="114" t="s">
        <v>1065</v>
      </c>
      <c r="H128" s="114" t="s">
        <v>801</v>
      </c>
      <c r="I128" s="114" t="s">
        <v>867</v>
      </c>
      <c r="J128" s="114"/>
      <c r="K128" s="115"/>
      <c r="L128" s="124" t="s">
        <v>944</v>
      </c>
      <c r="M128" s="125"/>
      <c r="N128" s="92"/>
    </row>
    <row r="129" spans="1:14" ht="12.75" customHeight="1">
      <c r="A129" s="107" t="s">
        <v>419</v>
      </c>
      <c r="B129" s="116"/>
      <c r="C129" s="117" t="s">
        <v>426</v>
      </c>
      <c r="D129" s="118" t="s">
        <v>789</v>
      </c>
      <c r="E129" s="119" t="s">
        <v>788</v>
      </c>
      <c r="F129" s="119" t="s">
        <v>1093</v>
      </c>
      <c r="G129" s="119" t="s">
        <v>1094</v>
      </c>
      <c r="H129" s="119" t="s">
        <v>1094</v>
      </c>
      <c r="I129" s="119" t="s">
        <v>1369</v>
      </c>
      <c r="J129" s="119"/>
      <c r="K129" s="120"/>
      <c r="L129" s="126"/>
      <c r="M129" s="127"/>
      <c r="N129" s="92"/>
    </row>
    <row r="130" spans="1:14" ht="12.75" customHeight="1">
      <c r="A130" s="111"/>
      <c r="B130" s="123">
        <v>24</v>
      </c>
      <c r="C130" s="112" t="s">
        <v>590</v>
      </c>
      <c r="D130" s="113" t="s">
        <v>729</v>
      </c>
      <c r="E130" s="114" t="s">
        <v>730</v>
      </c>
      <c r="F130" s="114" t="s">
        <v>1042</v>
      </c>
      <c r="G130" s="114" t="s">
        <v>1043</v>
      </c>
      <c r="H130" s="114" t="s">
        <v>1315</v>
      </c>
      <c r="I130" s="114"/>
      <c r="J130" s="114"/>
      <c r="K130" s="115"/>
      <c r="L130" s="124" t="s">
        <v>944</v>
      </c>
      <c r="M130" s="125"/>
      <c r="N130" s="92"/>
    </row>
    <row r="131" spans="1:14" ht="12.75" customHeight="1">
      <c r="A131" s="107" t="s">
        <v>144</v>
      </c>
      <c r="B131" s="116"/>
      <c r="C131" s="117" t="s">
        <v>185</v>
      </c>
      <c r="D131" s="118" t="s">
        <v>809</v>
      </c>
      <c r="E131" s="119" t="s">
        <v>768</v>
      </c>
      <c r="F131" s="119" t="s">
        <v>1026</v>
      </c>
      <c r="G131" s="119" t="s">
        <v>1081</v>
      </c>
      <c r="H131" s="119" t="s">
        <v>1438</v>
      </c>
      <c r="I131" s="119"/>
      <c r="J131" s="119"/>
      <c r="K131" s="120"/>
      <c r="L131" s="126"/>
      <c r="M131" s="127"/>
      <c r="N131" s="92"/>
    </row>
    <row r="132" spans="1:14" ht="12.75" customHeight="1">
      <c r="A132" s="111"/>
      <c r="B132" s="123">
        <v>70</v>
      </c>
      <c r="C132" s="112" t="s">
        <v>635</v>
      </c>
      <c r="D132" s="113" t="s">
        <v>920</v>
      </c>
      <c r="E132" s="114" t="s">
        <v>921</v>
      </c>
      <c r="F132" s="114" t="s">
        <v>1180</v>
      </c>
      <c r="G132" s="114" t="s">
        <v>562</v>
      </c>
      <c r="H132" s="114" t="s">
        <v>1439</v>
      </c>
      <c r="I132" s="114"/>
      <c r="J132" s="114"/>
      <c r="K132" s="115"/>
      <c r="L132" s="124" t="s">
        <v>947</v>
      </c>
      <c r="M132" s="125"/>
      <c r="N132" s="92"/>
    </row>
    <row r="133" spans="1:14" ht="12.75" customHeight="1">
      <c r="A133" s="107" t="s">
        <v>388</v>
      </c>
      <c r="B133" s="116"/>
      <c r="C133" s="117" t="s">
        <v>391</v>
      </c>
      <c r="D133" s="118" t="s">
        <v>923</v>
      </c>
      <c r="E133" s="119" t="s">
        <v>924</v>
      </c>
      <c r="F133" s="119" t="s">
        <v>1181</v>
      </c>
      <c r="G133" s="119" t="s">
        <v>1181</v>
      </c>
      <c r="H133" s="119" t="s">
        <v>1440</v>
      </c>
      <c r="I133" s="119"/>
      <c r="J133" s="119"/>
      <c r="K133" s="120"/>
      <c r="L133" s="126"/>
      <c r="M133" s="127"/>
      <c r="N133" s="92"/>
    </row>
    <row r="134" spans="1:14" ht="12.75" customHeight="1">
      <c r="A134" s="111"/>
      <c r="B134" s="123">
        <v>15</v>
      </c>
      <c r="C134" s="112" t="s">
        <v>581</v>
      </c>
      <c r="D134" s="113" t="s">
        <v>669</v>
      </c>
      <c r="E134" s="114" t="s">
        <v>670</v>
      </c>
      <c r="F134" s="114" t="s">
        <v>1016</v>
      </c>
      <c r="G134" s="114" t="s">
        <v>1017</v>
      </c>
      <c r="H134" s="114"/>
      <c r="I134" s="114"/>
      <c r="J134" s="114"/>
      <c r="K134" s="115"/>
      <c r="L134" s="124" t="s">
        <v>957</v>
      </c>
      <c r="M134" s="125"/>
      <c r="N134" s="92"/>
    </row>
    <row r="135" spans="1:14" ht="12.75" customHeight="1">
      <c r="A135" s="107" t="s">
        <v>98</v>
      </c>
      <c r="B135" s="116"/>
      <c r="C135" s="117" t="s">
        <v>135</v>
      </c>
      <c r="D135" s="118" t="s">
        <v>684</v>
      </c>
      <c r="E135" s="119" t="s">
        <v>706</v>
      </c>
      <c r="F135" s="119" t="s">
        <v>709</v>
      </c>
      <c r="G135" s="119" t="s">
        <v>703</v>
      </c>
      <c r="H135" s="119"/>
      <c r="I135" s="119"/>
      <c r="J135" s="119"/>
      <c r="K135" s="120"/>
      <c r="L135" s="126"/>
      <c r="M135" s="127"/>
      <c r="N135" s="92"/>
    </row>
    <row r="136" spans="1:14" ht="12.75" customHeight="1">
      <c r="A136" s="111"/>
      <c r="B136" s="123">
        <v>40</v>
      </c>
      <c r="C136" s="112" t="s">
        <v>605</v>
      </c>
      <c r="D136" s="113" t="s">
        <v>800</v>
      </c>
      <c r="E136" s="114" t="s">
        <v>801</v>
      </c>
      <c r="F136" s="114" t="s">
        <v>1109</v>
      </c>
      <c r="G136" s="114" t="s">
        <v>1110</v>
      </c>
      <c r="H136" s="114"/>
      <c r="I136" s="114"/>
      <c r="J136" s="114"/>
      <c r="K136" s="115"/>
      <c r="L136" s="124" t="s">
        <v>604</v>
      </c>
      <c r="M136" s="125"/>
      <c r="N136" s="92"/>
    </row>
    <row r="137" spans="1:14" ht="12.75" customHeight="1">
      <c r="A137" s="107" t="s">
        <v>98</v>
      </c>
      <c r="B137" s="116"/>
      <c r="C137" s="117" t="s">
        <v>114</v>
      </c>
      <c r="D137" s="118" t="s">
        <v>854</v>
      </c>
      <c r="E137" s="119" t="s">
        <v>830</v>
      </c>
      <c r="F137" s="119" t="s">
        <v>1111</v>
      </c>
      <c r="G137" s="119" t="s">
        <v>861</v>
      </c>
      <c r="H137" s="119"/>
      <c r="I137" s="119"/>
      <c r="J137" s="119"/>
      <c r="K137" s="120"/>
      <c r="L137" s="126"/>
      <c r="M137" s="127"/>
      <c r="N137" s="92"/>
    </row>
    <row r="138" spans="1:14" ht="12.75" customHeight="1">
      <c r="A138" s="111"/>
      <c r="B138" s="123">
        <v>7</v>
      </c>
      <c r="C138" s="112" t="s">
        <v>571</v>
      </c>
      <c r="D138" s="113" t="s">
        <v>572</v>
      </c>
      <c r="E138" s="114" t="s">
        <v>573</v>
      </c>
      <c r="F138" s="114"/>
      <c r="G138" s="114"/>
      <c r="H138" s="114"/>
      <c r="I138" s="114"/>
      <c r="J138" s="114"/>
      <c r="K138" s="115"/>
      <c r="L138" s="124" t="s">
        <v>947</v>
      </c>
      <c r="M138" s="125"/>
      <c r="N138" s="92"/>
    </row>
    <row r="139" spans="1:14" ht="12.75" customHeight="1">
      <c r="A139" s="107" t="s">
        <v>54</v>
      </c>
      <c r="B139" s="116"/>
      <c r="C139" s="117" t="s">
        <v>89</v>
      </c>
      <c r="D139" s="118" t="s">
        <v>656</v>
      </c>
      <c r="E139" s="119" t="s">
        <v>699</v>
      </c>
      <c r="F139" s="119"/>
      <c r="G139" s="119"/>
      <c r="H139" s="119"/>
      <c r="I139" s="119"/>
      <c r="J139" s="119"/>
      <c r="K139" s="120"/>
      <c r="L139" s="126"/>
      <c r="M139" s="127"/>
      <c r="N139" s="92"/>
    </row>
    <row r="140" spans="1:14" ht="12.75" customHeight="1">
      <c r="A140" s="111"/>
      <c r="B140" s="123">
        <v>207</v>
      </c>
      <c r="C140" s="112" t="s">
        <v>643</v>
      </c>
      <c r="D140" s="113" t="s">
        <v>723</v>
      </c>
      <c r="E140" s="114" t="s">
        <v>717</v>
      </c>
      <c r="F140" s="114"/>
      <c r="G140" s="114"/>
      <c r="H140" s="114"/>
      <c r="I140" s="114"/>
      <c r="J140" s="114"/>
      <c r="K140" s="115"/>
      <c r="L140" s="124" t="s">
        <v>944</v>
      </c>
      <c r="M140" s="125"/>
      <c r="N140" s="92"/>
    </row>
    <row r="141" spans="1:14" ht="12.75" customHeight="1">
      <c r="A141" s="107" t="s">
        <v>419</v>
      </c>
      <c r="B141" s="116"/>
      <c r="C141" s="117" t="s">
        <v>222</v>
      </c>
      <c r="D141" s="118" t="s">
        <v>781</v>
      </c>
      <c r="E141" s="119" t="s">
        <v>778</v>
      </c>
      <c r="F141" s="119"/>
      <c r="G141" s="119"/>
      <c r="H141" s="119"/>
      <c r="I141" s="119"/>
      <c r="J141" s="119"/>
      <c r="K141" s="120"/>
      <c r="L141" s="126"/>
      <c r="M141" s="127"/>
      <c r="N141" s="92"/>
    </row>
    <row r="142" spans="1:14" ht="12.75" customHeight="1">
      <c r="A142" s="111"/>
      <c r="B142" s="123">
        <v>58</v>
      </c>
      <c r="C142" s="112" t="s">
        <v>623</v>
      </c>
      <c r="D142" s="113" t="s">
        <v>884</v>
      </c>
      <c r="E142" s="114" t="s">
        <v>885</v>
      </c>
      <c r="F142" s="114"/>
      <c r="G142" s="114"/>
      <c r="H142" s="114"/>
      <c r="I142" s="114"/>
      <c r="J142" s="114"/>
      <c r="K142" s="115"/>
      <c r="L142" s="124" t="s">
        <v>944</v>
      </c>
      <c r="M142" s="125"/>
      <c r="N142" s="92"/>
    </row>
    <row r="143" spans="1:14" ht="12.75" customHeight="1">
      <c r="A143" s="107" t="s">
        <v>297</v>
      </c>
      <c r="B143" s="116"/>
      <c r="C143" s="117" t="s">
        <v>342</v>
      </c>
      <c r="D143" s="118" t="s">
        <v>887</v>
      </c>
      <c r="E143" s="119" t="s">
        <v>888</v>
      </c>
      <c r="F143" s="119"/>
      <c r="G143" s="119"/>
      <c r="H143" s="119"/>
      <c r="I143" s="119"/>
      <c r="J143" s="119"/>
      <c r="K143" s="120"/>
      <c r="L143" s="126"/>
      <c r="M143" s="127"/>
      <c r="N143" s="92"/>
    </row>
    <row r="144" spans="1:14" ht="12.75" customHeight="1">
      <c r="A144" s="111"/>
      <c r="B144" s="123">
        <v>33</v>
      </c>
      <c r="C144" s="112" t="s">
        <v>598</v>
      </c>
      <c r="D144" s="113" t="s">
        <v>943</v>
      </c>
      <c r="E144" s="114"/>
      <c r="F144" s="114"/>
      <c r="G144" s="114"/>
      <c r="H144" s="114"/>
      <c r="I144" s="114"/>
      <c r="J144" s="114"/>
      <c r="K144" s="115"/>
      <c r="L144" s="124" t="s">
        <v>944</v>
      </c>
      <c r="M144" s="125"/>
      <c r="N144" s="92"/>
    </row>
    <row r="145" spans="1:14" ht="12.75" customHeight="1">
      <c r="A145" s="107" t="s">
        <v>144</v>
      </c>
      <c r="B145" s="116"/>
      <c r="C145" s="117" t="s">
        <v>228</v>
      </c>
      <c r="D145" s="118" t="s">
        <v>945</v>
      </c>
      <c r="E145" s="119"/>
      <c r="F145" s="119"/>
      <c r="G145" s="119"/>
      <c r="H145" s="119"/>
      <c r="I145" s="119"/>
      <c r="J145" s="119"/>
      <c r="K145" s="120"/>
      <c r="L145" s="126"/>
      <c r="M145" s="127"/>
      <c r="N145" s="92"/>
    </row>
    <row r="146" spans="1:14" ht="12.75" customHeight="1">
      <c r="A146" s="111"/>
      <c r="B146" s="123">
        <v>60</v>
      </c>
      <c r="C146" s="112" t="s">
        <v>625</v>
      </c>
      <c r="D146" s="113" t="s">
        <v>946</v>
      </c>
      <c r="E146" s="114"/>
      <c r="F146" s="114"/>
      <c r="G146" s="114"/>
      <c r="H146" s="114"/>
      <c r="I146" s="114"/>
      <c r="J146" s="114"/>
      <c r="K146" s="115"/>
      <c r="L146" s="124" t="s">
        <v>947</v>
      </c>
      <c r="M146" s="125"/>
      <c r="N146" s="92"/>
    </row>
    <row r="147" spans="1:14" ht="12.75" customHeight="1">
      <c r="A147" s="107" t="s">
        <v>138</v>
      </c>
      <c r="B147" s="116"/>
      <c r="C147" s="117" t="s">
        <v>234</v>
      </c>
      <c r="D147" s="118" t="s">
        <v>948</v>
      </c>
      <c r="E147" s="119"/>
      <c r="F147" s="119"/>
      <c r="G147" s="119"/>
      <c r="H147" s="119"/>
      <c r="I147" s="119"/>
      <c r="J147" s="119"/>
      <c r="K147" s="120"/>
      <c r="L147" s="126"/>
      <c r="M147" s="127"/>
      <c r="N147" s="92"/>
    </row>
    <row r="148" spans="1:14" ht="12.75" customHeight="1">
      <c r="A148" s="111"/>
      <c r="B148" s="123">
        <v>59</v>
      </c>
      <c r="C148" s="112" t="s">
        <v>624</v>
      </c>
      <c r="D148" s="113" t="s">
        <v>949</v>
      </c>
      <c r="E148" s="114"/>
      <c r="F148" s="114"/>
      <c r="G148" s="114"/>
      <c r="H148" s="114"/>
      <c r="I148" s="114"/>
      <c r="J148" s="114"/>
      <c r="K148" s="115"/>
      <c r="L148" s="124" t="s">
        <v>947</v>
      </c>
      <c r="M148" s="125"/>
      <c r="N148" s="92"/>
    </row>
    <row r="149" spans="1:14" ht="12.75" customHeight="1">
      <c r="A149" s="107" t="s">
        <v>297</v>
      </c>
      <c r="B149" s="116"/>
      <c r="C149" s="117" t="s">
        <v>347</v>
      </c>
      <c r="D149" s="118" t="s">
        <v>950</v>
      </c>
      <c r="E149" s="119"/>
      <c r="F149" s="119"/>
      <c r="G149" s="119"/>
      <c r="H149" s="119"/>
      <c r="I149" s="119"/>
      <c r="J149" s="119"/>
      <c r="K149" s="120"/>
      <c r="L149" s="126"/>
      <c r="M149" s="127"/>
      <c r="N149" s="92"/>
    </row>
    <row r="150" spans="1:14" ht="12.75" customHeight="1">
      <c r="A150" s="111"/>
      <c r="B150" s="123">
        <v>43</v>
      </c>
      <c r="C150" s="112" t="s">
        <v>608</v>
      </c>
      <c r="D150" s="113" t="s">
        <v>951</v>
      </c>
      <c r="E150" s="114"/>
      <c r="F150" s="114"/>
      <c r="G150" s="114"/>
      <c r="H150" s="114"/>
      <c r="I150" s="114"/>
      <c r="J150" s="114"/>
      <c r="K150" s="115"/>
      <c r="L150" s="124" t="s">
        <v>952</v>
      </c>
      <c r="M150" s="125"/>
      <c r="N150" s="92"/>
    </row>
    <row r="151" spans="1:14" ht="12.75" customHeight="1">
      <c r="A151" s="107" t="s">
        <v>138</v>
      </c>
      <c r="B151" s="116"/>
      <c r="C151" s="117" t="s">
        <v>234</v>
      </c>
      <c r="D151" s="118" t="s">
        <v>953</v>
      </c>
      <c r="E151" s="119"/>
      <c r="F151" s="119"/>
      <c r="G151" s="119"/>
      <c r="H151" s="119"/>
      <c r="I151" s="119"/>
      <c r="J151" s="119"/>
      <c r="K151" s="120"/>
      <c r="L151" s="126"/>
      <c r="M151" s="127"/>
      <c r="N151" s="92"/>
    </row>
    <row r="152" spans="1:14" ht="12.75" customHeight="1">
      <c r="A152" s="111"/>
      <c r="B152" s="123">
        <v>48</v>
      </c>
      <c r="C152" s="112" t="s">
        <v>613</v>
      </c>
      <c r="D152" s="113" t="s">
        <v>954</v>
      </c>
      <c r="E152" s="114"/>
      <c r="F152" s="114"/>
      <c r="G152" s="114"/>
      <c r="H152" s="114"/>
      <c r="I152" s="114"/>
      <c r="J152" s="114"/>
      <c r="K152" s="115"/>
      <c r="L152" s="124" t="s">
        <v>955</v>
      </c>
      <c r="M152" s="125"/>
      <c r="N152" s="92"/>
    </row>
    <row r="153" spans="1:14" ht="12.75" customHeight="1">
      <c r="A153" s="107" t="s">
        <v>138</v>
      </c>
      <c r="B153" s="116"/>
      <c r="C153" s="117" t="s">
        <v>141</v>
      </c>
      <c r="D153" s="118" t="s">
        <v>956</v>
      </c>
      <c r="E153" s="119"/>
      <c r="F153" s="119"/>
      <c r="G153" s="119"/>
      <c r="H153" s="119"/>
      <c r="I153" s="119"/>
      <c r="J153" s="119"/>
      <c r="K153" s="120"/>
      <c r="L153" s="126"/>
      <c r="M153" s="127"/>
      <c r="N153" s="92"/>
    </row>
    <row r="154" spans="1:14" ht="12.75" customHeight="1">
      <c r="A154" s="111"/>
      <c r="B154" s="123">
        <v>37</v>
      </c>
      <c r="C154" s="112" t="s">
        <v>602</v>
      </c>
      <c r="D154" s="113"/>
      <c r="E154" s="114"/>
      <c r="F154" s="114"/>
      <c r="G154" s="114"/>
      <c r="H154" s="114"/>
      <c r="I154" s="114"/>
      <c r="J154" s="114"/>
      <c r="K154" s="115"/>
      <c r="L154" s="124" t="s">
        <v>957</v>
      </c>
      <c r="M154" s="125"/>
      <c r="N154" s="92"/>
    </row>
    <row r="155" spans="1:14" ht="12.75" customHeight="1">
      <c r="A155" s="107" t="s">
        <v>98</v>
      </c>
      <c r="B155" s="116"/>
      <c r="C155" s="117" t="s">
        <v>102</v>
      </c>
      <c r="D155" s="118"/>
      <c r="E155" s="119"/>
      <c r="F155" s="119"/>
      <c r="G155" s="119"/>
      <c r="H155" s="119"/>
      <c r="I155" s="119"/>
      <c r="J155" s="119"/>
      <c r="K155" s="120"/>
      <c r="L155" s="126"/>
      <c r="M155" s="127"/>
      <c r="N155" s="92"/>
    </row>
    <row r="156" spans="1:14" ht="12.75" customHeight="1">
      <c r="A156" s="111"/>
      <c r="B156" s="123">
        <v>39</v>
      </c>
      <c r="C156" s="112" t="s">
        <v>603</v>
      </c>
      <c r="D156" s="113"/>
      <c r="E156" s="114"/>
      <c r="F156" s="114"/>
      <c r="G156" s="114"/>
      <c r="H156" s="114"/>
      <c r="I156" s="114"/>
      <c r="J156" s="114"/>
      <c r="K156" s="115"/>
      <c r="L156" s="124" t="s">
        <v>604</v>
      </c>
      <c r="M156" s="125"/>
      <c r="N156" s="92"/>
    </row>
    <row r="157" spans="1:14" ht="12.75" customHeight="1">
      <c r="A157" s="107" t="s">
        <v>138</v>
      </c>
      <c r="B157" s="116"/>
      <c r="C157" s="117" t="s">
        <v>234</v>
      </c>
      <c r="D157" s="118"/>
      <c r="E157" s="119"/>
      <c r="F157" s="119"/>
      <c r="G157" s="119"/>
      <c r="H157" s="119"/>
      <c r="I157" s="119"/>
      <c r="J157" s="119"/>
      <c r="K157" s="120"/>
      <c r="L157" s="126"/>
      <c r="M157" s="127"/>
      <c r="N157" s="92"/>
    </row>
    <row r="158" spans="1:14" ht="12.75" customHeight="1">
      <c r="A158" s="111"/>
      <c r="B158" s="123">
        <v>68</v>
      </c>
      <c r="C158" s="112" t="s">
        <v>633</v>
      </c>
      <c r="D158" s="113"/>
      <c r="E158" s="114"/>
      <c r="F158" s="114"/>
      <c r="G158" s="114"/>
      <c r="H158" s="114"/>
      <c r="I158" s="114"/>
      <c r="J158" s="114"/>
      <c r="K158" s="115"/>
      <c r="L158" s="124" t="s">
        <v>947</v>
      </c>
      <c r="M158" s="125"/>
      <c r="N158" s="92"/>
    </row>
    <row r="159" spans="1:14" ht="12.75" customHeight="1">
      <c r="A159" s="107" t="s">
        <v>388</v>
      </c>
      <c r="B159" s="116"/>
      <c r="C159" s="117" t="s">
        <v>397</v>
      </c>
      <c r="D159" s="118"/>
      <c r="E159" s="119"/>
      <c r="F159" s="119"/>
      <c r="G159" s="119"/>
      <c r="H159" s="119"/>
      <c r="I159" s="119"/>
      <c r="J159" s="119"/>
      <c r="K159" s="120"/>
      <c r="L159" s="126"/>
      <c r="M159" s="127"/>
      <c r="N159" s="92"/>
    </row>
    <row r="160" spans="1:14" ht="12.75" customHeight="1">
      <c r="A160" s="111"/>
      <c r="B160" s="123">
        <v>71</v>
      </c>
      <c r="C160" s="112" t="s">
        <v>636</v>
      </c>
      <c r="D160" s="113"/>
      <c r="E160" s="114"/>
      <c r="F160" s="114"/>
      <c r="G160" s="114"/>
      <c r="H160" s="114"/>
      <c r="I160" s="114"/>
      <c r="J160" s="114"/>
      <c r="K160" s="115"/>
      <c r="L160" s="124" t="s">
        <v>604</v>
      </c>
      <c r="M160" s="125"/>
      <c r="N160" s="92"/>
    </row>
    <row r="161" spans="1:14" ht="12.75" customHeight="1">
      <c r="A161" s="107" t="s">
        <v>388</v>
      </c>
      <c r="B161" s="116"/>
      <c r="C161" s="117" t="s">
        <v>412</v>
      </c>
      <c r="D161" s="118"/>
      <c r="E161" s="119"/>
      <c r="F161" s="119"/>
      <c r="G161" s="119"/>
      <c r="H161" s="119"/>
      <c r="I161" s="119"/>
      <c r="J161" s="119"/>
      <c r="K161" s="120"/>
      <c r="L161" s="126"/>
      <c r="M161" s="127"/>
      <c r="N161" s="92"/>
    </row>
    <row r="162" ht="12.75">
      <c r="N162" s="92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3" manualBreakCount="3">
    <brk id="45" max="12" man="1"/>
    <brk id="89" max="12" man="1"/>
    <brk id="133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37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6" customWidth="1"/>
    <col min="9" max="9" width="9.57421875" style="20" customWidth="1"/>
  </cols>
  <sheetData>
    <row r="1" ht="15">
      <c r="F1" s="53" t="str">
        <f>Startlist!$F1</f>
        <v> </v>
      </c>
    </row>
    <row r="2" ht="15.75">
      <c r="F2" s="1" t="str">
        <f>Startlist!$F2</f>
        <v>8th  VÕRUMAA  WINTER RALLY 2015</v>
      </c>
    </row>
    <row r="3" ht="15">
      <c r="F3" s="53" t="str">
        <f>Startlist!$F3</f>
        <v>February 20-21, 2015</v>
      </c>
    </row>
    <row r="4" spans="6:8" ht="15">
      <c r="F4" s="53" t="str">
        <f>Startlist!$F4</f>
        <v>VÕRU</v>
      </c>
      <c r="H4" s="25"/>
    </row>
    <row r="5" spans="4:10" ht="15.75">
      <c r="D5" s="170"/>
      <c r="E5" s="170"/>
      <c r="F5" s="1"/>
      <c r="G5" s="170"/>
      <c r="H5" s="25"/>
      <c r="J5" s="170"/>
    </row>
    <row r="6" spans="1:10" ht="15.75">
      <c r="A6" s="11" t="s">
        <v>5</v>
      </c>
      <c r="D6" s="170"/>
      <c r="E6" s="170"/>
      <c r="F6" s="1"/>
      <c r="G6" s="170"/>
      <c r="H6" s="25"/>
      <c r="I6" s="45" t="s">
        <v>1708</v>
      </c>
      <c r="J6" s="170"/>
    </row>
    <row r="7" spans="1:10" ht="12.75">
      <c r="A7" s="32"/>
      <c r="B7" s="33" t="s">
        <v>26</v>
      </c>
      <c r="C7" s="34" t="s">
        <v>9</v>
      </c>
      <c r="D7" s="171" t="s">
        <v>10</v>
      </c>
      <c r="E7" s="171" t="s">
        <v>11</v>
      </c>
      <c r="F7" s="35" t="s">
        <v>12</v>
      </c>
      <c r="G7" s="171" t="s">
        <v>13</v>
      </c>
      <c r="H7" s="36" t="s">
        <v>14</v>
      </c>
      <c r="I7" s="37" t="s">
        <v>6</v>
      </c>
      <c r="J7" s="170"/>
    </row>
    <row r="8" spans="1:10" s="4" customFormat="1" ht="15" customHeight="1">
      <c r="A8" s="21" t="s">
        <v>53</v>
      </c>
      <c r="B8" s="21" t="s">
        <v>1709</v>
      </c>
      <c r="C8" s="22" t="s">
        <v>54</v>
      </c>
      <c r="D8" s="172" t="s">
        <v>55</v>
      </c>
      <c r="E8" s="172" t="s">
        <v>56</v>
      </c>
      <c r="F8" s="22" t="s">
        <v>57</v>
      </c>
      <c r="G8" s="172" t="s">
        <v>58</v>
      </c>
      <c r="H8" s="27" t="s">
        <v>59</v>
      </c>
      <c r="I8" s="29" t="s">
        <v>1442</v>
      </c>
      <c r="J8" s="173"/>
    </row>
    <row r="9" spans="1:10" ht="15" customHeight="1">
      <c r="A9" s="49" t="s">
        <v>61</v>
      </c>
      <c r="B9" s="49" t="s">
        <v>1710</v>
      </c>
      <c r="C9" s="50" t="s">
        <v>54</v>
      </c>
      <c r="D9" s="174" t="s">
        <v>415</v>
      </c>
      <c r="E9" s="174" t="s">
        <v>416</v>
      </c>
      <c r="F9" s="50" t="s">
        <v>65</v>
      </c>
      <c r="G9" s="174" t="s">
        <v>147</v>
      </c>
      <c r="H9" s="51" t="s">
        <v>89</v>
      </c>
      <c r="I9" s="52" t="s">
        <v>1446</v>
      </c>
      <c r="J9" s="170"/>
    </row>
    <row r="10" spans="1:10" ht="15" customHeight="1">
      <c r="A10" s="49" t="s">
        <v>69</v>
      </c>
      <c r="B10" s="49" t="s">
        <v>1711</v>
      </c>
      <c r="C10" s="50" t="s">
        <v>54</v>
      </c>
      <c r="D10" s="174" t="s">
        <v>63</v>
      </c>
      <c r="E10" s="174" t="s">
        <v>64</v>
      </c>
      <c r="F10" s="50" t="s">
        <v>65</v>
      </c>
      <c r="G10" s="174" t="s">
        <v>66</v>
      </c>
      <c r="H10" s="51" t="s">
        <v>67</v>
      </c>
      <c r="I10" s="52" t="s">
        <v>1449</v>
      </c>
      <c r="J10" s="170"/>
    </row>
    <row r="11" spans="1:10" ht="15" customHeight="1">
      <c r="A11" s="49" t="s">
        <v>74</v>
      </c>
      <c r="B11" s="49" t="s">
        <v>1712</v>
      </c>
      <c r="C11" s="50" t="s">
        <v>54</v>
      </c>
      <c r="D11" s="174" t="s">
        <v>80</v>
      </c>
      <c r="E11" s="174" t="s">
        <v>81</v>
      </c>
      <c r="F11" s="50" t="s">
        <v>65</v>
      </c>
      <c r="G11" s="174" t="s">
        <v>82</v>
      </c>
      <c r="H11" s="51" t="s">
        <v>67</v>
      </c>
      <c r="I11" s="52" t="s">
        <v>1453</v>
      </c>
      <c r="J11" s="170"/>
    </row>
    <row r="12" spans="1:10" ht="15" customHeight="1">
      <c r="A12" s="49" t="s">
        <v>79</v>
      </c>
      <c r="B12" s="49" t="s">
        <v>1713</v>
      </c>
      <c r="C12" s="50" t="s">
        <v>54</v>
      </c>
      <c r="D12" s="174" t="s">
        <v>75</v>
      </c>
      <c r="E12" s="174" t="s">
        <v>76</v>
      </c>
      <c r="F12" s="50" t="s">
        <v>65</v>
      </c>
      <c r="G12" s="174" t="s">
        <v>77</v>
      </c>
      <c r="H12" s="51" t="s">
        <v>67</v>
      </c>
      <c r="I12" s="52" t="s">
        <v>1456</v>
      </c>
      <c r="J12" s="170"/>
    </row>
    <row r="13" spans="1:10" ht="15" customHeight="1">
      <c r="A13" s="49" t="s">
        <v>84</v>
      </c>
      <c r="B13" s="49" t="s">
        <v>1714</v>
      </c>
      <c r="C13" s="50" t="s">
        <v>54</v>
      </c>
      <c r="D13" s="174" t="s">
        <v>70</v>
      </c>
      <c r="E13" s="174" t="s">
        <v>71</v>
      </c>
      <c r="F13" s="50" t="s">
        <v>65</v>
      </c>
      <c r="G13" s="174" t="s">
        <v>72</v>
      </c>
      <c r="H13" s="51" t="s">
        <v>67</v>
      </c>
      <c r="I13" s="52" t="s">
        <v>1459</v>
      </c>
      <c r="J13" s="170"/>
    </row>
    <row r="14" spans="1:10" ht="15" customHeight="1">
      <c r="A14" s="49" t="s">
        <v>91</v>
      </c>
      <c r="B14" s="49" t="s">
        <v>1715</v>
      </c>
      <c r="C14" s="50" t="s">
        <v>54</v>
      </c>
      <c r="D14" s="174" t="s">
        <v>99</v>
      </c>
      <c r="E14" s="174" t="s">
        <v>100</v>
      </c>
      <c r="F14" s="50" t="s">
        <v>65</v>
      </c>
      <c r="G14" s="174" t="s">
        <v>101</v>
      </c>
      <c r="H14" s="51" t="s">
        <v>102</v>
      </c>
      <c r="I14" s="52" t="s">
        <v>1464</v>
      </c>
      <c r="J14" s="170"/>
    </row>
    <row r="15" spans="1:10" ht="15" customHeight="1">
      <c r="A15" s="49" t="s">
        <v>97</v>
      </c>
      <c r="B15" s="49" t="s">
        <v>1716</v>
      </c>
      <c r="C15" s="50" t="s">
        <v>54</v>
      </c>
      <c r="D15" s="174" t="s">
        <v>145</v>
      </c>
      <c r="E15" s="174" t="s">
        <v>146</v>
      </c>
      <c r="F15" s="50" t="s">
        <v>65</v>
      </c>
      <c r="G15" s="174" t="s">
        <v>147</v>
      </c>
      <c r="H15" s="51" t="s">
        <v>148</v>
      </c>
      <c r="I15" s="52" t="s">
        <v>1468</v>
      </c>
      <c r="J15" s="170"/>
    </row>
    <row r="16" spans="1:10" ht="15" customHeight="1">
      <c r="A16" s="49" t="s">
        <v>104</v>
      </c>
      <c r="B16" s="49" t="s">
        <v>1717</v>
      </c>
      <c r="C16" s="50" t="s">
        <v>54</v>
      </c>
      <c r="D16" s="174" t="s">
        <v>449</v>
      </c>
      <c r="E16" s="174" t="s">
        <v>450</v>
      </c>
      <c r="F16" s="50" t="s">
        <v>65</v>
      </c>
      <c r="G16" s="174" t="s">
        <v>107</v>
      </c>
      <c r="H16" s="51" t="s">
        <v>154</v>
      </c>
      <c r="I16" s="52" t="s">
        <v>1471</v>
      </c>
      <c r="J16" s="170"/>
    </row>
    <row r="17" spans="1:10" ht="15" customHeight="1">
      <c r="A17" s="49" t="s">
        <v>110</v>
      </c>
      <c r="B17" s="49" t="s">
        <v>1718</v>
      </c>
      <c r="C17" s="50" t="s">
        <v>54</v>
      </c>
      <c r="D17" s="174" t="s">
        <v>243</v>
      </c>
      <c r="E17" s="174" t="s">
        <v>244</v>
      </c>
      <c r="F17" s="50" t="s">
        <v>65</v>
      </c>
      <c r="G17" s="174" t="s">
        <v>201</v>
      </c>
      <c r="H17" s="51" t="s">
        <v>245</v>
      </c>
      <c r="I17" s="52" t="s">
        <v>1474</v>
      </c>
      <c r="J17" s="170"/>
    </row>
    <row r="18" spans="1:10" ht="15" customHeight="1">
      <c r="A18" s="46"/>
      <c r="B18" s="46"/>
      <c r="C18" s="47"/>
      <c r="D18" s="175"/>
      <c r="E18" s="175"/>
      <c r="F18" s="47"/>
      <c r="G18" s="175"/>
      <c r="H18" s="48"/>
      <c r="I18" s="46"/>
      <c r="J18" s="170"/>
    </row>
    <row r="19" spans="1:10" ht="15" customHeight="1">
      <c r="A19" s="46"/>
      <c r="B19" s="46"/>
      <c r="C19" s="47"/>
      <c r="D19" s="175"/>
      <c r="E19" s="175"/>
      <c r="F19" s="47"/>
      <c r="G19" s="175"/>
      <c r="H19" s="48"/>
      <c r="I19" s="45" t="s">
        <v>1719</v>
      </c>
      <c r="J19" s="170"/>
    </row>
    <row r="20" spans="1:10" s="4" customFormat="1" ht="15" customHeight="1">
      <c r="A20" s="23" t="s">
        <v>53</v>
      </c>
      <c r="B20" s="23" t="s">
        <v>1710</v>
      </c>
      <c r="C20" s="24" t="s">
        <v>62</v>
      </c>
      <c r="D20" s="176" t="s">
        <v>415</v>
      </c>
      <c r="E20" s="176" t="s">
        <v>416</v>
      </c>
      <c r="F20" s="24" t="s">
        <v>65</v>
      </c>
      <c r="G20" s="176" t="s">
        <v>147</v>
      </c>
      <c r="H20" s="28" t="s">
        <v>89</v>
      </c>
      <c r="I20" s="30" t="s">
        <v>1445</v>
      </c>
      <c r="J20" s="173"/>
    </row>
    <row r="21" spans="1:10" s="31" customFormat="1" ht="15" customHeight="1">
      <c r="A21" s="41" t="s">
        <v>61</v>
      </c>
      <c r="B21" s="41" t="s">
        <v>1711</v>
      </c>
      <c r="C21" s="42" t="s">
        <v>62</v>
      </c>
      <c r="D21" s="177" t="s">
        <v>63</v>
      </c>
      <c r="E21" s="177" t="s">
        <v>64</v>
      </c>
      <c r="F21" s="42" t="s">
        <v>65</v>
      </c>
      <c r="G21" s="177" t="s">
        <v>66</v>
      </c>
      <c r="H21" s="43" t="s">
        <v>67</v>
      </c>
      <c r="I21" s="44" t="s">
        <v>1720</v>
      </c>
      <c r="J21" s="175"/>
    </row>
    <row r="22" spans="1:10" s="31" customFormat="1" ht="15" customHeight="1">
      <c r="A22" s="41" t="s">
        <v>69</v>
      </c>
      <c r="B22" s="41" t="s">
        <v>1713</v>
      </c>
      <c r="C22" s="42" t="s">
        <v>62</v>
      </c>
      <c r="D22" s="177" t="s">
        <v>75</v>
      </c>
      <c r="E22" s="177" t="s">
        <v>76</v>
      </c>
      <c r="F22" s="42" t="s">
        <v>65</v>
      </c>
      <c r="G22" s="177" t="s">
        <v>77</v>
      </c>
      <c r="H22" s="43" t="s">
        <v>67</v>
      </c>
      <c r="I22" s="44" t="s">
        <v>1721</v>
      </c>
      <c r="J22" s="175"/>
    </row>
    <row r="23" spans="1:10" ht="15" customHeight="1">
      <c r="A23" s="38"/>
      <c r="B23" s="38"/>
      <c r="C23" s="39"/>
      <c r="D23" s="178"/>
      <c r="E23" s="178"/>
      <c r="F23" s="39"/>
      <c r="G23" s="178"/>
      <c r="H23" s="40"/>
      <c r="I23" s="38"/>
      <c r="J23" s="170"/>
    </row>
    <row r="24" spans="1:10" ht="15" customHeight="1">
      <c r="A24" s="38"/>
      <c r="B24" s="38"/>
      <c r="C24" s="39"/>
      <c r="D24" s="178"/>
      <c r="E24" s="178"/>
      <c r="F24" s="39"/>
      <c r="G24" s="178"/>
      <c r="H24" s="40"/>
      <c r="I24" s="45" t="s">
        <v>1722</v>
      </c>
      <c r="J24" s="170"/>
    </row>
    <row r="25" spans="1:10" s="4" customFormat="1" ht="15" customHeight="1">
      <c r="A25" s="23" t="s">
        <v>53</v>
      </c>
      <c r="B25" s="23" t="s">
        <v>1717</v>
      </c>
      <c r="C25" s="24" t="s">
        <v>419</v>
      </c>
      <c r="D25" s="176" t="s">
        <v>449</v>
      </c>
      <c r="E25" s="176" t="s">
        <v>450</v>
      </c>
      <c r="F25" s="24" t="s">
        <v>65</v>
      </c>
      <c r="G25" s="176" t="s">
        <v>107</v>
      </c>
      <c r="H25" s="28" t="s">
        <v>154</v>
      </c>
      <c r="I25" s="30" t="s">
        <v>1470</v>
      </c>
      <c r="J25" s="173"/>
    </row>
    <row r="26" spans="1:10" s="31" customFormat="1" ht="15" customHeight="1">
      <c r="A26" s="41" t="s">
        <v>61</v>
      </c>
      <c r="B26" s="41" t="s">
        <v>1723</v>
      </c>
      <c r="C26" s="42" t="s">
        <v>419</v>
      </c>
      <c r="D26" s="177" t="s">
        <v>420</v>
      </c>
      <c r="E26" s="177" t="s">
        <v>421</v>
      </c>
      <c r="F26" s="42" t="s">
        <v>65</v>
      </c>
      <c r="G26" s="177" t="s">
        <v>82</v>
      </c>
      <c r="H26" s="43" t="s">
        <v>185</v>
      </c>
      <c r="I26" s="44" t="s">
        <v>1724</v>
      </c>
      <c r="J26" s="175"/>
    </row>
    <row r="27" spans="1:10" s="31" customFormat="1" ht="15" customHeight="1">
      <c r="A27" s="41" t="s">
        <v>69</v>
      </c>
      <c r="B27" s="41" t="s">
        <v>1725</v>
      </c>
      <c r="C27" s="42" t="s">
        <v>419</v>
      </c>
      <c r="D27" s="177" t="s">
        <v>429</v>
      </c>
      <c r="E27" s="177" t="s">
        <v>430</v>
      </c>
      <c r="F27" s="42" t="s">
        <v>65</v>
      </c>
      <c r="G27" s="177" t="s">
        <v>66</v>
      </c>
      <c r="H27" s="43" t="s">
        <v>185</v>
      </c>
      <c r="I27" s="44" t="s">
        <v>1726</v>
      </c>
      <c r="J27" s="175"/>
    </row>
    <row r="28" spans="1:10" ht="15" customHeight="1">
      <c r="A28" s="169"/>
      <c r="B28" s="169"/>
      <c r="C28" s="169"/>
      <c r="D28" s="169"/>
      <c r="E28" s="169"/>
      <c r="F28" s="169"/>
      <c r="G28" s="169"/>
      <c r="H28" s="40"/>
      <c r="I28" s="38"/>
      <c r="J28" s="170"/>
    </row>
    <row r="29" spans="1:10" ht="15" customHeight="1">
      <c r="A29" s="38"/>
      <c r="B29" s="38"/>
      <c r="C29" s="39"/>
      <c r="D29" s="178"/>
      <c r="E29" s="178"/>
      <c r="F29" s="39"/>
      <c r="G29" s="178"/>
      <c r="H29" s="40"/>
      <c r="I29" s="45" t="s">
        <v>1727</v>
      </c>
      <c r="J29" s="170"/>
    </row>
    <row r="30" spans="1:10" s="4" customFormat="1" ht="15" customHeight="1">
      <c r="A30" s="23" t="s">
        <v>53</v>
      </c>
      <c r="B30" s="23" t="s">
        <v>1716</v>
      </c>
      <c r="C30" s="24" t="s">
        <v>144</v>
      </c>
      <c r="D30" s="176" t="s">
        <v>145</v>
      </c>
      <c r="E30" s="176" t="s">
        <v>146</v>
      </c>
      <c r="F30" s="24" t="s">
        <v>65</v>
      </c>
      <c r="G30" s="176" t="s">
        <v>147</v>
      </c>
      <c r="H30" s="28" t="s">
        <v>148</v>
      </c>
      <c r="I30" s="30" t="s">
        <v>1467</v>
      </c>
      <c r="J30" s="173"/>
    </row>
    <row r="31" spans="1:10" ht="15" customHeight="1">
      <c r="A31" s="41" t="s">
        <v>61</v>
      </c>
      <c r="B31" s="41" t="s">
        <v>1728</v>
      </c>
      <c r="C31" s="42" t="s">
        <v>144</v>
      </c>
      <c r="D31" s="177" t="s">
        <v>188</v>
      </c>
      <c r="E31" s="177" t="s">
        <v>189</v>
      </c>
      <c r="F31" s="42" t="s">
        <v>65</v>
      </c>
      <c r="G31" s="177" t="s">
        <v>170</v>
      </c>
      <c r="H31" s="43" t="s">
        <v>190</v>
      </c>
      <c r="I31" s="44" t="s">
        <v>1729</v>
      </c>
      <c r="J31" s="170"/>
    </row>
    <row r="32" spans="1:10" ht="15" customHeight="1">
      <c r="A32" s="41" t="s">
        <v>69</v>
      </c>
      <c r="B32" s="41" t="s">
        <v>1730</v>
      </c>
      <c r="C32" s="42" t="s">
        <v>144</v>
      </c>
      <c r="D32" s="177" t="s">
        <v>214</v>
      </c>
      <c r="E32" s="177" t="s">
        <v>215</v>
      </c>
      <c r="F32" s="42" t="s">
        <v>65</v>
      </c>
      <c r="G32" s="177" t="s">
        <v>216</v>
      </c>
      <c r="H32" s="43" t="s">
        <v>185</v>
      </c>
      <c r="I32" s="44" t="s">
        <v>1731</v>
      </c>
      <c r="J32" s="170"/>
    </row>
    <row r="33" spans="1:10" ht="15" customHeight="1">
      <c r="A33" s="38"/>
      <c r="B33" s="38"/>
      <c r="C33" s="39"/>
      <c r="D33" s="178"/>
      <c r="E33" s="178"/>
      <c r="F33" s="39"/>
      <c r="G33" s="178"/>
      <c r="H33" s="40"/>
      <c r="I33" s="38"/>
      <c r="J33" s="170"/>
    </row>
    <row r="34" spans="1:10" ht="15" customHeight="1">
      <c r="A34" s="38"/>
      <c r="B34" s="38"/>
      <c r="C34" s="39"/>
      <c r="D34" s="178"/>
      <c r="E34" s="178"/>
      <c r="F34" s="39"/>
      <c r="G34" s="178"/>
      <c r="H34" s="40"/>
      <c r="I34" s="45" t="s">
        <v>1732</v>
      </c>
      <c r="J34" s="170"/>
    </row>
    <row r="35" spans="1:10" s="4" customFormat="1" ht="15" customHeight="1">
      <c r="A35" s="23" t="s">
        <v>53</v>
      </c>
      <c r="B35" s="23" t="s">
        <v>1733</v>
      </c>
      <c r="C35" s="24" t="s">
        <v>297</v>
      </c>
      <c r="D35" s="176" t="s">
        <v>298</v>
      </c>
      <c r="E35" s="176" t="s">
        <v>299</v>
      </c>
      <c r="F35" s="24" t="s">
        <v>65</v>
      </c>
      <c r="G35" s="176" t="s">
        <v>82</v>
      </c>
      <c r="H35" s="28" t="s">
        <v>300</v>
      </c>
      <c r="I35" s="30" t="s">
        <v>1638</v>
      </c>
      <c r="J35" s="173"/>
    </row>
    <row r="36" spans="1:10" ht="15" customHeight="1">
      <c r="A36" s="41" t="s">
        <v>61</v>
      </c>
      <c r="B36" s="41" t="s">
        <v>1734</v>
      </c>
      <c r="C36" s="42" t="s">
        <v>297</v>
      </c>
      <c r="D36" s="177" t="s">
        <v>311</v>
      </c>
      <c r="E36" s="177" t="s">
        <v>312</v>
      </c>
      <c r="F36" s="42" t="s">
        <v>65</v>
      </c>
      <c r="G36" s="177" t="s">
        <v>313</v>
      </c>
      <c r="H36" s="43" t="s">
        <v>314</v>
      </c>
      <c r="I36" s="44" t="s">
        <v>1735</v>
      </c>
      <c r="J36" s="170"/>
    </row>
    <row r="37" spans="1:10" ht="15" customHeight="1">
      <c r="A37" s="41" t="s">
        <v>69</v>
      </c>
      <c r="B37" s="41" t="s">
        <v>1736</v>
      </c>
      <c r="C37" s="42" t="s">
        <v>297</v>
      </c>
      <c r="D37" s="177" t="s">
        <v>354</v>
      </c>
      <c r="E37" s="177" t="s">
        <v>355</v>
      </c>
      <c r="F37" s="42" t="s">
        <v>65</v>
      </c>
      <c r="G37" s="177" t="s">
        <v>66</v>
      </c>
      <c r="H37" s="43" t="s">
        <v>176</v>
      </c>
      <c r="I37" s="44" t="s">
        <v>1737</v>
      </c>
      <c r="J37" s="170"/>
    </row>
    <row r="38" spans="1:10" s="31" customFormat="1" ht="15" customHeight="1">
      <c r="A38" s="38"/>
      <c r="B38" s="38"/>
      <c r="C38" s="39"/>
      <c r="D38" s="178"/>
      <c r="E38" s="178"/>
      <c r="F38" s="39"/>
      <c r="G38" s="178"/>
      <c r="H38" s="40"/>
      <c r="I38" s="38"/>
      <c r="J38" s="175"/>
    </row>
    <row r="39" spans="1:10" s="31" customFormat="1" ht="15" customHeight="1">
      <c r="A39" s="38"/>
      <c r="B39" s="38"/>
      <c r="C39" s="39"/>
      <c r="D39" s="178"/>
      <c r="E39" s="178"/>
      <c r="F39" s="39"/>
      <c r="G39" s="178"/>
      <c r="H39" s="40"/>
      <c r="I39" s="45" t="s">
        <v>1738</v>
      </c>
      <c r="J39" s="175"/>
    </row>
    <row r="40" spans="1:10" s="4" customFormat="1" ht="15" customHeight="1">
      <c r="A40" s="23" t="s">
        <v>53</v>
      </c>
      <c r="B40" s="23" t="s">
        <v>1739</v>
      </c>
      <c r="C40" s="24" t="s">
        <v>138</v>
      </c>
      <c r="D40" s="176" t="s">
        <v>139</v>
      </c>
      <c r="E40" s="176" t="s">
        <v>140</v>
      </c>
      <c r="F40" s="24" t="s">
        <v>65</v>
      </c>
      <c r="G40" s="176" t="s">
        <v>66</v>
      </c>
      <c r="H40" s="28" t="s">
        <v>141</v>
      </c>
      <c r="I40" s="30" t="s">
        <v>1476</v>
      </c>
      <c r="J40" s="173"/>
    </row>
    <row r="41" spans="1:10" ht="15" customHeight="1">
      <c r="A41" s="41" t="s">
        <v>61</v>
      </c>
      <c r="B41" s="41" t="s">
        <v>1740</v>
      </c>
      <c r="C41" s="42" t="s">
        <v>138</v>
      </c>
      <c r="D41" s="177" t="s">
        <v>204</v>
      </c>
      <c r="E41" s="177" t="s">
        <v>205</v>
      </c>
      <c r="F41" s="42" t="s">
        <v>65</v>
      </c>
      <c r="G41" s="177" t="s">
        <v>66</v>
      </c>
      <c r="H41" s="43" t="s">
        <v>206</v>
      </c>
      <c r="I41" s="44" t="s">
        <v>1741</v>
      </c>
      <c r="J41" s="170"/>
    </row>
    <row r="42" spans="1:10" ht="15" customHeight="1">
      <c r="A42" s="41" t="s">
        <v>69</v>
      </c>
      <c r="B42" s="41" t="s">
        <v>1742</v>
      </c>
      <c r="C42" s="42" t="s">
        <v>138</v>
      </c>
      <c r="D42" s="177" t="s">
        <v>289</v>
      </c>
      <c r="E42" s="177" t="s">
        <v>290</v>
      </c>
      <c r="F42" s="42" t="s">
        <v>65</v>
      </c>
      <c r="G42" s="177" t="s">
        <v>201</v>
      </c>
      <c r="H42" s="43" t="s">
        <v>141</v>
      </c>
      <c r="I42" s="44" t="s">
        <v>1743</v>
      </c>
      <c r="J42" s="170"/>
    </row>
    <row r="43" spans="1:10" s="31" customFormat="1" ht="15" customHeight="1">
      <c r="A43" s="38"/>
      <c r="B43" s="38"/>
      <c r="C43" s="39"/>
      <c r="D43" s="178"/>
      <c r="E43" s="178"/>
      <c r="F43" s="39"/>
      <c r="G43" s="178"/>
      <c r="H43" s="40"/>
      <c r="I43" s="38"/>
      <c r="J43" s="175"/>
    </row>
    <row r="44" spans="1:10" s="31" customFormat="1" ht="15" customHeight="1">
      <c r="A44" s="38"/>
      <c r="B44" s="38"/>
      <c r="C44" s="39"/>
      <c r="D44" s="178"/>
      <c r="E44" s="178"/>
      <c r="F44" s="39"/>
      <c r="G44" s="178"/>
      <c r="H44" s="40"/>
      <c r="I44" s="45" t="s">
        <v>1744</v>
      </c>
      <c r="J44" s="175"/>
    </row>
    <row r="45" spans="1:10" s="4" customFormat="1" ht="15" customHeight="1">
      <c r="A45" s="23" t="s">
        <v>53</v>
      </c>
      <c r="B45" s="23" t="s">
        <v>1745</v>
      </c>
      <c r="C45" s="24" t="s">
        <v>166</v>
      </c>
      <c r="D45" s="176" t="s">
        <v>167</v>
      </c>
      <c r="E45" s="176" t="s">
        <v>168</v>
      </c>
      <c r="F45" s="24" t="s">
        <v>169</v>
      </c>
      <c r="G45" s="176" t="s">
        <v>170</v>
      </c>
      <c r="H45" s="28" t="s">
        <v>171</v>
      </c>
      <c r="I45" s="30" t="s">
        <v>1524</v>
      </c>
      <c r="J45" s="173"/>
    </row>
    <row r="46" spans="1:10" ht="15" customHeight="1">
      <c r="A46" s="41" t="s">
        <v>61</v>
      </c>
      <c r="B46" s="41" t="s">
        <v>1746</v>
      </c>
      <c r="C46" s="42" t="s">
        <v>166</v>
      </c>
      <c r="D46" s="177" t="s">
        <v>179</v>
      </c>
      <c r="E46" s="177" t="s">
        <v>180</v>
      </c>
      <c r="F46" s="42" t="s">
        <v>65</v>
      </c>
      <c r="G46" s="177" t="s">
        <v>170</v>
      </c>
      <c r="H46" s="43" t="s">
        <v>171</v>
      </c>
      <c r="I46" s="44" t="s">
        <v>1747</v>
      </c>
      <c r="J46" s="170"/>
    </row>
    <row r="47" spans="1:10" ht="15" customHeight="1">
      <c r="A47" s="41" t="s">
        <v>69</v>
      </c>
      <c r="B47" s="41" t="s">
        <v>1748</v>
      </c>
      <c r="C47" s="42" t="s">
        <v>166</v>
      </c>
      <c r="D47" s="177" t="s">
        <v>275</v>
      </c>
      <c r="E47" s="177" t="s">
        <v>276</v>
      </c>
      <c r="F47" s="42" t="s">
        <v>65</v>
      </c>
      <c r="G47" s="177" t="s">
        <v>107</v>
      </c>
      <c r="H47" s="43" t="s">
        <v>171</v>
      </c>
      <c r="I47" s="44" t="s">
        <v>1749</v>
      </c>
      <c r="J47" s="170"/>
    </row>
    <row r="48" spans="1:10" ht="15" customHeight="1">
      <c r="A48" s="38"/>
      <c r="B48" s="38"/>
      <c r="C48" s="39"/>
      <c r="D48" s="178"/>
      <c r="E48" s="178"/>
      <c r="F48" s="39"/>
      <c r="G48" s="178"/>
      <c r="H48" s="40"/>
      <c r="I48" s="38"/>
      <c r="J48" s="170"/>
    </row>
    <row r="49" spans="1:10" ht="15" customHeight="1">
      <c r="A49" s="38"/>
      <c r="B49" s="38"/>
      <c r="C49" s="39"/>
      <c r="D49" s="178"/>
      <c r="E49" s="178"/>
      <c r="F49" s="39"/>
      <c r="G49" s="178"/>
      <c r="H49" s="40"/>
      <c r="I49" s="45" t="s">
        <v>1750</v>
      </c>
      <c r="J49" s="170"/>
    </row>
    <row r="50" spans="1:10" s="5" customFormat="1" ht="15" customHeight="1">
      <c r="A50" s="23" t="s">
        <v>53</v>
      </c>
      <c r="B50" s="23" t="s">
        <v>1715</v>
      </c>
      <c r="C50" s="24" t="s">
        <v>98</v>
      </c>
      <c r="D50" s="176" t="s">
        <v>99</v>
      </c>
      <c r="E50" s="176" t="s">
        <v>100</v>
      </c>
      <c r="F50" s="24" t="s">
        <v>65</v>
      </c>
      <c r="G50" s="176" t="s">
        <v>101</v>
      </c>
      <c r="H50" s="28" t="s">
        <v>102</v>
      </c>
      <c r="I50" s="30" t="s">
        <v>1463</v>
      </c>
      <c r="J50" s="179"/>
    </row>
    <row r="51" spans="1:10" ht="15" customHeight="1">
      <c r="A51" s="41" t="s">
        <v>61</v>
      </c>
      <c r="B51" s="41" t="s">
        <v>1718</v>
      </c>
      <c r="C51" s="42" t="s">
        <v>98</v>
      </c>
      <c r="D51" s="177" t="s">
        <v>243</v>
      </c>
      <c r="E51" s="177" t="s">
        <v>244</v>
      </c>
      <c r="F51" s="42" t="s">
        <v>65</v>
      </c>
      <c r="G51" s="177" t="s">
        <v>201</v>
      </c>
      <c r="H51" s="43" t="s">
        <v>245</v>
      </c>
      <c r="I51" s="44" t="s">
        <v>1751</v>
      </c>
      <c r="J51" s="170"/>
    </row>
    <row r="52" spans="1:10" ht="15" customHeight="1">
      <c r="A52" s="41" t="s">
        <v>69</v>
      </c>
      <c r="B52" s="41" t="s">
        <v>1752</v>
      </c>
      <c r="C52" s="42" t="s">
        <v>98</v>
      </c>
      <c r="D52" s="177" t="s">
        <v>105</v>
      </c>
      <c r="E52" s="177" t="s">
        <v>106</v>
      </c>
      <c r="F52" s="42" t="s">
        <v>65</v>
      </c>
      <c r="G52" s="177" t="s">
        <v>107</v>
      </c>
      <c r="H52" s="43" t="s">
        <v>108</v>
      </c>
      <c r="I52" s="44" t="s">
        <v>1753</v>
      </c>
      <c r="J52" s="170"/>
    </row>
    <row r="53" spans="1:10" s="4" customFormat="1" ht="15" customHeight="1">
      <c r="A53" s="38"/>
      <c r="B53" s="38"/>
      <c r="C53" s="39"/>
      <c r="D53" s="178"/>
      <c r="E53" s="178"/>
      <c r="F53" s="39"/>
      <c r="G53" s="178"/>
      <c r="H53" s="40"/>
      <c r="I53" s="38"/>
      <c r="J53" s="173"/>
    </row>
    <row r="54" spans="1:10" ht="15" customHeight="1">
      <c r="A54" s="38"/>
      <c r="B54" s="38"/>
      <c r="C54" s="39"/>
      <c r="D54" s="178"/>
      <c r="E54" s="178"/>
      <c r="F54" s="39"/>
      <c r="G54" s="178"/>
      <c r="H54" s="40"/>
      <c r="I54" s="45" t="s">
        <v>1754</v>
      </c>
      <c r="J54" s="170"/>
    </row>
    <row r="55" spans="1:10" s="5" customFormat="1" ht="15" customHeight="1">
      <c r="A55" s="23" t="s">
        <v>53</v>
      </c>
      <c r="B55" s="23" t="s">
        <v>1755</v>
      </c>
      <c r="C55" s="24" t="s">
        <v>388</v>
      </c>
      <c r="D55" s="176" t="s">
        <v>389</v>
      </c>
      <c r="E55" s="176" t="s">
        <v>390</v>
      </c>
      <c r="F55" s="24" t="s">
        <v>65</v>
      </c>
      <c r="G55" s="176" t="s">
        <v>456</v>
      </c>
      <c r="H55" s="28" t="s">
        <v>391</v>
      </c>
      <c r="I55" s="30" t="s">
        <v>1703</v>
      </c>
      <c r="J55" s="179"/>
    </row>
    <row r="56" spans="1:10" ht="15" customHeight="1">
      <c r="A56" s="41" t="s">
        <v>61</v>
      </c>
      <c r="B56" s="41" t="s">
        <v>1756</v>
      </c>
      <c r="C56" s="42" t="s">
        <v>388</v>
      </c>
      <c r="D56" s="177" t="s">
        <v>400</v>
      </c>
      <c r="E56" s="177" t="s">
        <v>401</v>
      </c>
      <c r="F56" s="42" t="s">
        <v>65</v>
      </c>
      <c r="G56" s="177" t="s">
        <v>378</v>
      </c>
      <c r="H56" s="43" t="s">
        <v>402</v>
      </c>
      <c r="I56" s="44" t="s">
        <v>1757</v>
      </c>
      <c r="J56" s="170"/>
    </row>
    <row r="57" spans="1:10" ht="15" customHeight="1">
      <c r="A57" s="41"/>
      <c r="B57" s="41"/>
      <c r="C57" s="42"/>
      <c r="D57" s="177"/>
      <c r="E57" s="177"/>
      <c r="F57" s="42"/>
      <c r="G57" s="177"/>
      <c r="H57" s="43"/>
      <c r="I57" s="44"/>
      <c r="J57" s="170"/>
    </row>
    <row r="58" spans="1:10" s="4" customFormat="1" ht="15" customHeight="1">
      <c r="A58" s="38"/>
      <c r="B58" s="38"/>
      <c r="C58" s="39"/>
      <c r="D58" s="178"/>
      <c r="E58" s="178"/>
      <c r="F58" s="39"/>
      <c r="G58" s="178"/>
      <c r="H58" s="40"/>
      <c r="I58" s="38"/>
      <c r="J58" s="173"/>
    </row>
    <row r="59" spans="4:10" ht="12.75">
      <c r="D59" s="170"/>
      <c r="E59" s="170"/>
      <c r="F59" s="3"/>
      <c r="G59" s="170"/>
      <c r="J59" s="170"/>
    </row>
    <row r="60" spans="4:10" ht="12.75">
      <c r="D60" s="170"/>
      <c r="E60" s="170"/>
      <c r="F60" s="3"/>
      <c r="G60" s="170"/>
      <c r="J60" s="170"/>
    </row>
    <row r="61" spans="4:10" ht="12.75">
      <c r="D61" s="170"/>
      <c r="E61" s="170"/>
      <c r="F61" s="3"/>
      <c r="G61" s="170"/>
      <c r="J61" s="170"/>
    </row>
    <row r="62" spans="4:10" ht="12.75">
      <c r="D62" s="170"/>
      <c r="E62" s="170"/>
      <c r="F62" s="3"/>
      <c r="G62" s="170"/>
      <c r="J62" s="170"/>
    </row>
    <row r="63" spans="4:10" ht="12.75">
      <c r="D63" s="170"/>
      <c r="E63" s="170"/>
      <c r="F63" s="3"/>
      <c r="G63" s="170"/>
      <c r="J63" s="170"/>
    </row>
    <row r="64" spans="4:10" ht="12.75">
      <c r="D64" s="170"/>
      <c r="E64" s="170"/>
      <c r="F64" s="3"/>
      <c r="G64" s="170"/>
      <c r="J64" s="170"/>
    </row>
    <row r="65" spans="4:10" ht="12.75">
      <c r="D65" s="170"/>
      <c r="E65" s="170"/>
      <c r="F65" s="3"/>
      <c r="G65" s="170"/>
      <c r="J65" s="170"/>
    </row>
    <row r="66" spans="4:10" ht="12.75">
      <c r="D66" s="170"/>
      <c r="E66" s="170"/>
      <c r="F66" s="3"/>
      <c r="G66" s="170"/>
      <c r="J66" s="170"/>
    </row>
    <row r="67" spans="4:10" ht="12.75">
      <c r="D67" s="170"/>
      <c r="E67" s="170"/>
      <c r="F67" s="3"/>
      <c r="G67" s="170"/>
      <c r="J67" s="170"/>
    </row>
    <row r="68" spans="4:10" ht="12.75">
      <c r="D68" s="170"/>
      <c r="E68" s="170"/>
      <c r="F68" s="3"/>
      <c r="G68" s="170"/>
      <c r="J68" s="170"/>
    </row>
    <row r="69" spans="4:10" ht="12.75">
      <c r="D69" s="170"/>
      <c r="E69" s="170"/>
      <c r="F69" s="3"/>
      <c r="G69" s="170"/>
      <c r="J69" s="170"/>
    </row>
    <row r="70" spans="4:10" ht="12.75">
      <c r="D70" s="170"/>
      <c r="E70" s="170"/>
      <c r="F70" s="3"/>
      <c r="G70" s="170"/>
      <c r="J70" s="170"/>
    </row>
    <row r="71" spans="4:10" ht="12.75">
      <c r="D71" s="170"/>
      <c r="E71" s="170"/>
      <c r="F71" s="3"/>
      <c r="G71" s="170"/>
      <c r="J71" s="170"/>
    </row>
    <row r="72" spans="4:10" ht="12.75">
      <c r="D72" s="170"/>
      <c r="E72" s="170"/>
      <c r="F72" s="3"/>
      <c r="G72" s="170"/>
      <c r="J72" s="170"/>
    </row>
    <row r="73" spans="4:10" ht="12.75">
      <c r="D73" s="170"/>
      <c r="E73" s="170"/>
      <c r="F73" s="3"/>
      <c r="G73" s="170"/>
      <c r="J73" s="170"/>
    </row>
    <row r="74" spans="4:10" ht="12.75">
      <c r="D74" s="170"/>
      <c r="E74" s="170"/>
      <c r="F74" s="3"/>
      <c r="G74" s="170"/>
      <c r="J74" s="170"/>
    </row>
    <row r="75" spans="4:10" ht="12.75">
      <c r="D75" s="170"/>
      <c r="E75" s="170"/>
      <c r="F75" s="3"/>
      <c r="G75" s="170"/>
      <c r="J75" s="170"/>
    </row>
    <row r="76" spans="4:10" ht="12.75">
      <c r="D76" s="170"/>
      <c r="E76" s="170"/>
      <c r="F76" s="3"/>
      <c r="G76" s="170"/>
      <c r="J76" s="170"/>
    </row>
    <row r="77" spans="4:10" ht="12.75">
      <c r="D77" s="170"/>
      <c r="E77" s="170"/>
      <c r="F77" s="3"/>
      <c r="G77" s="170"/>
      <c r="J77" s="170"/>
    </row>
    <row r="78" spans="4:10" ht="12.75">
      <c r="D78" s="170"/>
      <c r="E78" s="170"/>
      <c r="F78" s="3"/>
      <c r="G78" s="170"/>
      <c r="J78" s="170"/>
    </row>
    <row r="79" spans="4:10" ht="12.75">
      <c r="D79" s="170"/>
      <c r="E79" s="170"/>
      <c r="F79" s="3"/>
      <c r="G79" s="170"/>
      <c r="J79" s="170"/>
    </row>
    <row r="80" spans="4:10" ht="12.75">
      <c r="D80" s="170"/>
      <c r="E80" s="170"/>
      <c r="F80" s="3"/>
      <c r="G80" s="170"/>
      <c r="J80" s="170"/>
    </row>
    <row r="81" spans="4:10" ht="12.75">
      <c r="D81" s="170"/>
      <c r="E81" s="170"/>
      <c r="F81" s="3"/>
      <c r="G81" s="170"/>
      <c r="J81" s="170"/>
    </row>
    <row r="82" spans="4:10" ht="12.75">
      <c r="D82" s="170"/>
      <c r="E82" s="170"/>
      <c r="F82" s="3"/>
      <c r="G82" s="170"/>
      <c r="J82" s="170"/>
    </row>
    <row r="83" spans="4:10" ht="12.75">
      <c r="D83" s="170"/>
      <c r="E83" s="170"/>
      <c r="F83" s="3"/>
      <c r="G83" s="170"/>
      <c r="J83" s="170"/>
    </row>
    <row r="84" spans="4:10" ht="12.75">
      <c r="D84" s="170"/>
      <c r="E84" s="170"/>
      <c r="F84" s="3"/>
      <c r="G84" s="170"/>
      <c r="J84" s="170"/>
    </row>
    <row r="85" spans="4:10" ht="12.75">
      <c r="D85" s="170"/>
      <c r="E85" s="170"/>
      <c r="F85" s="3"/>
      <c r="G85" s="170"/>
      <c r="J85" s="170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  <row r="525" ht="12.75">
      <c r="F525" s="3"/>
    </row>
    <row r="526" ht="12.75">
      <c r="F526" s="3"/>
    </row>
    <row r="527" ht="12.75">
      <c r="F527" s="3"/>
    </row>
    <row r="528" ht="12.75">
      <c r="F528" s="3"/>
    </row>
    <row r="529" ht="12.75">
      <c r="F529" s="3"/>
    </row>
    <row r="530" ht="12.75">
      <c r="F530" s="3"/>
    </row>
    <row r="531" ht="12.75">
      <c r="F531" s="3"/>
    </row>
    <row r="532" ht="12.75">
      <c r="F532" s="3"/>
    </row>
    <row r="533" ht="12.75">
      <c r="F533" s="3"/>
    </row>
    <row r="534" ht="12.75">
      <c r="F534" s="3"/>
    </row>
    <row r="535" ht="12.75">
      <c r="F535" s="3"/>
    </row>
    <row r="536" ht="12.75">
      <c r="F536" s="3"/>
    </row>
    <row r="537" ht="12.75">
      <c r="F537" s="3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5"/>
  <sheetViews>
    <sheetView tabSelected="1" workbookViewId="0" topLeftCell="A4">
      <selection activeCell="A71" sqref="A71"/>
    </sheetView>
  </sheetViews>
  <sheetFormatPr defaultColWidth="9.140625" defaultRowHeight="12.75"/>
  <cols>
    <col min="1" max="1" width="4.7109375" style="213" customWidth="1"/>
    <col min="2" max="2" width="6.57421875" style="204" customWidth="1"/>
    <col min="3" max="3" width="5.57421875" style="205" customWidth="1"/>
    <col min="4" max="4" width="20.140625" style="192" customWidth="1"/>
    <col min="5" max="5" width="16.57421875" style="192" customWidth="1"/>
    <col min="6" max="6" width="10.8515625" style="205" customWidth="1"/>
    <col min="7" max="7" width="22.57421875" style="206" customWidth="1"/>
    <col min="8" max="8" width="13.140625" style="228" customWidth="1"/>
    <col min="9" max="9" width="10.00390625" style="216" hidden="1" customWidth="1"/>
    <col min="10" max="10" width="4.140625" style="216" hidden="1" customWidth="1"/>
    <col min="11" max="11" width="5.00390625" style="216" hidden="1" customWidth="1"/>
    <col min="12" max="12" width="4.421875" style="216" hidden="1" customWidth="1"/>
    <col min="13" max="13" width="4.140625" style="217" hidden="1" customWidth="1"/>
    <col min="14" max="14" width="4.57421875" style="217" hidden="1" customWidth="1"/>
    <col min="15" max="15" width="8.28125" style="216" hidden="1" customWidth="1"/>
    <col min="16" max="17" width="0" style="213" hidden="1" customWidth="1"/>
    <col min="18" max="19" width="0" style="192" hidden="1" customWidth="1"/>
    <col min="20" max="16384" width="9.140625" style="192" customWidth="1"/>
  </cols>
  <sheetData>
    <row r="1" spans="1:11" ht="18.75">
      <c r="A1" s="254" t="str">
        <f>Startlist!$F2</f>
        <v>8th  VÕRUMAA  WINTER RALLY 2015</v>
      </c>
      <c r="B1" s="254"/>
      <c r="C1" s="254"/>
      <c r="D1" s="254"/>
      <c r="E1" s="254"/>
      <c r="F1" s="254"/>
      <c r="G1" s="254"/>
      <c r="H1" s="214"/>
      <c r="I1" s="215"/>
      <c r="J1" s="215"/>
      <c r="K1" s="215"/>
    </row>
    <row r="2" spans="1:11" ht="18.75">
      <c r="A2" s="254" t="str">
        <f>Startlist!$F3</f>
        <v>February 20-21, 2015</v>
      </c>
      <c r="B2" s="254"/>
      <c r="C2" s="254"/>
      <c r="D2" s="254"/>
      <c r="E2" s="254"/>
      <c r="F2" s="254"/>
      <c r="G2" s="254"/>
      <c r="H2" s="214"/>
      <c r="I2" s="215"/>
      <c r="J2" s="215"/>
      <c r="K2" s="215"/>
    </row>
    <row r="3" spans="1:11" ht="18.75">
      <c r="A3" s="254" t="str">
        <f>Startlist!$F4</f>
        <v>VÕRU</v>
      </c>
      <c r="B3" s="254"/>
      <c r="C3" s="254"/>
      <c r="D3" s="254"/>
      <c r="E3" s="254"/>
      <c r="F3" s="254"/>
      <c r="G3" s="254"/>
      <c r="H3" s="214"/>
      <c r="I3" s="215"/>
      <c r="J3" s="215"/>
      <c r="K3" s="215"/>
    </row>
    <row r="4" spans="1:11" ht="18.75">
      <c r="A4" s="211"/>
      <c r="B4" s="207" t="s">
        <v>4</v>
      </c>
      <c r="C4" s="208"/>
      <c r="D4" s="209"/>
      <c r="E4" s="195"/>
      <c r="F4" s="196"/>
      <c r="G4" s="197"/>
      <c r="H4" s="214"/>
      <c r="I4" s="215"/>
      <c r="J4" s="215"/>
      <c r="K4" s="215"/>
    </row>
    <row r="5" spans="1:11" ht="12.75" customHeight="1">
      <c r="A5" s="211"/>
      <c r="B5" s="193"/>
      <c r="C5" s="194"/>
      <c r="D5" s="195"/>
      <c r="E5" s="195"/>
      <c r="F5" s="196"/>
      <c r="G5" s="197"/>
      <c r="H5" s="214"/>
      <c r="I5" s="215"/>
      <c r="J5" s="215"/>
      <c r="K5" s="215"/>
    </row>
    <row r="6" spans="1:17" s="202" customFormat="1" ht="12.75" customHeight="1">
      <c r="A6" s="212">
        <v>1</v>
      </c>
      <c r="B6" s="198" t="str">
        <f>VLOOKUP($B8,Startlist!$B:$H,6,FALSE)</f>
        <v>ASRT RALLY TEAM</v>
      </c>
      <c r="C6" s="199"/>
      <c r="D6" s="200"/>
      <c r="E6" s="200"/>
      <c r="F6" s="199"/>
      <c r="G6" s="201"/>
      <c r="H6" s="218" t="s">
        <v>1814</v>
      </c>
      <c r="I6" s="219">
        <f>SMALL(I8:I10,1)+SMALL(I8:I10,2)</f>
        <v>5954.7</v>
      </c>
      <c r="J6" s="220">
        <f>INT(I6/3600)</f>
        <v>1</v>
      </c>
      <c r="K6" s="221" t="str">
        <f>CONCATENATE("0",INT((I6-(J6*3600))/60))</f>
        <v>039</v>
      </c>
      <c r="L6" s="219" t="str">
        <f>CONCATENATE("0",ROUND(I6-(J6*3600)-(K6*60),1))</f>
        <v>014,7</v>
      </c>
      <c r="M6" s="222">
        <f>A6</f>
        <v>1</v>
      </c>
      <c r="N6" s="222">
        <v>1</v>
      </c>
      <c r="O6" s="223">
        <f>I6</f>
        <v>5954.7</v>
      </c>
      <c r="P6" s="224"/>
      <c r="Q6" s="224"/>
    </row>
    <row r="7" spans="1:15" ht="7.5" customHeight="1">
      <c r="A7" s="211"/>
      <c r="B7" s="203"/>
      <c r="C7" s="194"/>
      <c r="D7" s="195"/>
      <c r="E7" s="195"/>
      <c r="F7" s="194"/>
      <c r="G7" s="197"/>
      <c r="H7" s="214"/>
      <c r="I7" s="215"/>
      <c r="J7" s="215"/>
      <c r="K7" s="215"/>
      <c r="L7" s="215"/>
      <c r="M7" s="222">
        <f>A6</f>
        <v>1</v>
      </c>
      <c r="N7" s="222">
        <v>2</v>
      </c>
      <c r="O7" s="225">
        <f>I6</f>
        <v>5954.7</v>
      </c>
    </row>
    <row r="8" spans="1:15" ht="12.75" customHeight="1">
      <c r="A8" s="211"/>
      <c r="B8" s="203">
        <v>17</v>
      </c>
      <c r="C8" s="194" t="str">
        <f>VLOOKUP($B8,Startlist!$B:$H,2,FALSE)</f>
        <v>MV4</v>
      </c>
      <c r="D8" s="197" t="str">
        <f>VLOOKUP($B8,Startlist!$B:$H,3,FALSE)</f>
        <v>Karl-Martin Volver</v>
      </c>
      <c r="E8" s="197" t="str">
        <f>VLOOKUP($B8,Startlist!$B:$H,4,FALSE)</f>
        <v>Margus Jōerand</v>
      </c>
      <c r="F8" s="194" t="str">
        <f>VLOOKUP($B8,Startlist!$B:$H,5,FALSE)</f>
        <v>EST</v>
      </c>
      <c r="G8" s="197" t="str">
        <f>VLOOKUP($B8,Startlist!$B:$H,7,FALSE)</f>
        <v>Peugeot 208 R2</v>
      </c>
      <c r="H8" s="226" t="s">
        <v>1467</v>
      </c>
      <c r="I8" s="227">
        <f>IF(ISERROR(FIND(":",H8)),LEFT(H8,FIND(".",H8,1)-1)*60+RIGHT(H8,LEN(H8)-FIND(".",H8,1)),LEFT(H8,FIND(":",H8,1)-1)*3600+MID(H8,4,2)*60+RIGHT(H8,LEN(H8)-FIND(".",H8,1)))</f>
        <v>3092.6</v>
      </c>
      <c r="J8" s="227"/>
      <c r="K8" s="215"/>
      <c r="L8" s="215"/>
      <c r="M8" s="222">
        <f>A6</f>
        <v>1</v>
      </c>
      <c r="N8" s="222">
        <v>3</v>
      </c>
      <c r="O8" s="225">
        <f>I6</f>
        <v>5954.7</v>
      </c>
    </row>
    <row r="9" spans="1:15" ht="12.75" customHeight="1">
      <c r="A9" s="211"/>
      <c r="B9" s="203">
        <v>100</v>
      </c>
      <c r="C9" s="194" t="str">
        <f>VLOOKUP($B9,Startlist!$B:$H,2,FALSE)</f>
        <v>MV2</v>
      </c>
      <c r="D9" s="197" t="str">
        <f>VLOOKUP($B9,Startlist!$B:$H,3,FALSE)</f>
        <v>Siim Plangi</v>
      </c>
      <c r="E9" s="197" t="str">
        <f>VLOOKUP($B9,Startlist!$B:$H,4,FALSE)</f>
        <v>Marek Sarapuu</v>
      </c>
      <c r="F9" s="194" t="str">
        <f>VLOOKUP($B9,Startlist!$B:$H,5,FALSE)</f>
        <v>EST</v>
      </c>
      <c r="G9" s="197" t="str">
        <f>VLOOKUP($B9,Startlist!$B:$H,7,FALSE)</f>
        <v>Mitsubishi Lancer Evo 10</v>
      </c>
      <c r="H9" s="226" t="s">
        <v>1445</v>
      </c>
      <c r="I9" s="227">
        <f>IF(ISERROR(FIND(":",H9)),LEFT(H9,FIND(".",H9,1)-1)*60+RIGHT(H9,LEN(H9)-FIND(".",H9,1)),LEFT(H9,FIND(":",H9,1)-1)*3600+MID(H9,4,2)*60+RIGHT(H9,LEN(H9)-FIND(".",H9,1)))</f>
        <v>2862.1</v>
      </c>
      <c r="J9" s="227"/>
      <c r="K9" s="215"/>
      <c r="L9" s="215"/>
      <c r="M9" s="222">
        <f>A6</f>
        <v>1</v>
      </c>
      <c r="N9" s="222">
        <v>4</v>
      </c>
      <c r="O9" s="225">
        <f>I6</f>
        <v>5954.7</v>
      </c>
    </row>
    <row r="10" spans="1:15" ht="12.75" customHeight="1">
      <c r="A10" s="211"/>
      <c r="B10" s="203">
        <v>201</v>
      </c>
      <c r="C10" s="194" t="str">
        <f>VLOOKUP($B10,Startlist!$B:$H,2,FALSE)</f>
        <v>MV3</v>
      </c>
      <c r="D10" s="197" t="str">
        <f>VLOOKUP($B10,Startlist!$B:$H,3,FALSE)</f>
        <v>Karl Tarrend</v>
      </c>
      <c r="E10" s="197" t="str">
        <f>VLOOKUP($B10,Startlist!$B:$H,4,FALSE)</f>
        <v>Mirko Kaunis</v>
      </c>
      <c r="F10" s="194" t="str">
        <f>VLOOKUP($B10,Startlist!$B:$H,5,FALSE)</f>
        <v>EST</v>
      </c>
      <c r="G10" s="197" t="str">
        <f>VLOOKUP($B10,Startlist!$B:$H,7,FALSE)</f>
        <v>Citroen C2R2</v>
      </c>
      <c r="H10" s="230" t="s">
        <v>1188</v>
      </c>
      <c r="I10" s="227"/>
      <c r="J10" s="215"/>
      <c r="K10" s="215"/>
      <c r="L10" s="215"/>
      <c r="M10" s="222">
        <f>A6</f>
        <v>1</v>
      </c>
      <c r="N10" s="222">
        <v>5</v>
      </c>
      <c r="O10" s="225">
        <f>I6</f>
        <v>5954.7</v>
      </c>
    </row>
    <row r="11" spans="1:15" ht="7.5" customHeight="1">
      <c r="A11" s="211"/>
      <c r="B11" s="203"/>
      <c r="C11" s="194"/>
      <c r="D11" s="195"/>
      <c r="E11" s="195"/>
      <c r="F11" s="194"/>
      <c r="G11" s="197"/>
      <c r="H11" s="214"/>
      <c r="I11" s="215"/>
      <c r="J11" s="215"/>
      <c r="K11" s="215"/>
      <c r="L11" s="215"/>
      <c r="M11" s="222">
        <f>A6</f>
        <v>1</v>
      </c>
      <c r="N11" s="222">
        <v>6</v>
      </c>
      <c r="O11" s="225">
        <f>I6</f>
        <v>5954.7</v>
      </c>
    </row>
    <row r="12" spans="1:17" s="202" customFormat="1" ht="12.75" customHeight="1">
      <c r="A12" s="212">
        <v>2</v>
      </c>
      <c r="B12" s="198" t="str">
        <f>VLOOKUP($B14,Startlist!$B:$H,6,FALSE)</f>
        <v>PROREHV RALLY TEAM</v>
      </c>
      <c r="C12" s="199"/>
      <c r="D12" s="200"/>
      <c r="E12" s="200"/>
      <c r="F12" s="199"/>
      <c r="G12" s="201"/>
      <c r="H12" s="218" t="s">
        <v>1815</v>
      </c>
      <c r="I12" s="219">
        <f>SMALL(I14:I16,1)+SMALL(I14:I16,2)</f>
        <v>6049.200000000001</v>
      </c>
      <c r="J12" s="220">
        <f>INT(I12/3600)</f>
        <v>1</v>
      </c>
      <c r="K12" s="221" t="str">
        <f>CONCATENATE("0",INT((I12-(J12*3600))/60))</f>
        <v>040</v>
      </c>
      <c r="L12" s="219" t="str">
        <f>CONCATENATE("0",ROUND(I12-(J12*3600)-(K12*60),1))</f>
        <v>049,2</v>
      </c>
      <c r="M12" s="222">
        <f>A12</f>
        <v>2</v>
      </c>
      <c r="N12" s="222">
        <v>1</v>
      </c>
      <c r="O12" s="223">
        <f>I12</f>
        <v>6049.200000000001</v>
      </c>
      <c r="P12" s="224"/>
      <c r="Q12" s="224"/>
    </row>
    <row r="13" spans="1:15" ht="7.5" customHeight="1">
      <c r="A13" s="211"/>
      <c r="B13" s="203"/>
      <c r="C13" s="194"/>
      <c r="D13" s="195"/>
      <c r="E13" s="195"/>
      <c r="F13" s="194"/>
      <c r="G13" s="197"/>
      <c r="H13" s="214"/>
      <c r="I13" s="215"/>
      <c r="J13" s="215"/>
      <c r="K13" s="215"/>
      <c r="L13" s="215"/>
      <c r="M13" s="222">
        <f>A12</f>
        <v>2</v>
      </c>
      <c r="N13" s="222">
        <v>2</v>
      </c>
      <c r="O13" s="225">
        <f>I12</f>
        <v>6049.200000000001</v>
      </c>
    </row>
    <row r="14" spans="1:15" ht="12.75" customHeight="1">
      <c r="A14" s="211"/>
      <c r="B14" s="203">
        <v>5</v>
      </c>
      <c r="C14" s="194" t="str">
        <f>VLOOKUP($B14,Startlist!$B:$H,2,FALSE)</f>
        <v>MV1</v>
      </c>
      <c r="D14" s="197" t="str">
        <f>VLOOKUP($B14,Startlist!$B:$H,3,FALSE)</f>
        <v>Roland Murakas</v>
      </c>
      <c r="E14" s="197" t="str">
        <f>VLOOKUP($B14,Startlist!$B:$H,4,FALSE)</f>
        <v>Kalle Adler</v>
      </c>
      <c r="F14" s="194" t="str">
        <f>VLOOKUP($B14,Startlist!$B:$H,5,FALSE)</f>
        <v>EST</v>
      </c>
      <c r="G14" s="197" t="str">
        <f>VLOOKUP($B14,Startlist!$B:$H,7,FALSE)</f>
        <v>Mitsubishi Lancer Evo 9</v>
      </c>
      <c r="H14" s="226" t="s">
        <v>1452</v>
      </c>
      <c r="I14" s="227">
        <f>IF(ISERROR(FIND(":",H14)),LEFT(H14,FIND(".",H14,1)-1)*60+RIGHT(H14,LEN(H14)-FIND(".",H14,1)),LEFT(H14,FIND(":",H14,1)-1)*3600+MID(H14,4,2)*60+RIGHT(H14,LEN(H14)-FIND(".",H14,1)))</f>
        <v>2874.9</v>
      </c>
      <c r="J14" s="227"/>
      <c r="K14" s="215"/>
      <c r="L14" s="215"/>
      <c r="M14" s="222">
        <f>A12</f>
        <v>2</v>
      </c>
      <c r="N14" s="222">
        <v>3</v>
      </c>
      <c r="O14" s="225">
        <f>I12</f>
        <v>6049.200000000001</v>
      </c>
    </row>
    <row r="15" spans="1:15" ht="12.75" customHeight="1">
      <c r="A15" s="211"/>
      <c r="B15" s="203">
        <v>49</v>
      </c>
      <c r="C15" s="194" t="str">
        <f>VLOOKUP($B15,Startlist!$B:$H,2,FALSE)</f>
        <v>MV5</v>
      </c>
      <c r="D15" s="197" t="str">
        <f>VLOOKUP($B15,Startlist!$B:$H,3,FALSE)</f>
        <v>Rainer Meus</v>
      </c>
      <c r="E15" s="197" t="str">
        <f>VLOOKUP($B15,Startlist!$B:$H,4,FALSE)</f>
        <v>Kaupo Vana</v>
      </c>
      <c r="F15" s="194" t="str">
        <f>VLOOKUP($B15,Startlist!$B:$H,5,FALSE)</f>
        <v>EST</v>
      </c>
      <c r="G15" s="197" t="str">
        <f>VLOOKUP($B15,Startlist!$B:$H,7,FALSE)</f>
        <v>LADA VFTS</v>
      </c>
      <c r="H15" s="226" t="s">
        <v>1638</v>
      </c>
      <c r="I15" s="227">
        <f>IF(ISERROR(FIND(":",H15)),LEFT(H15,FIND(".",H15,1)-1)*60+RIGHT(H15,LEN(H15)-FIND(".",H15,1)),LEFT(H15,FIND(":",H15,1)-1)*3600+MID(H15,4,2)*60+RIGHT(H15,LEN(H15)-FIND(".",H15,1)))</f>
        <v>3516.5</v>
      </c>
      <c r="J15" s="227"/>
      <c r="K15" s="215"/>
      <c r="L15" s="215"/>
      <c r="M15" s="222">
        <f>A12</f>
        <v>2</v>
      </c>
      <c r="N15" s="222">
        <v>4</v>
      </c>
      <c r="O15" s="225">
        <f>I12</f>
        <v>6049.200000000001</v>
      </c>
    </row>
    <row r="16" spans="1:15" ht="12.75" customHeight="1">
      <c r="A16" s="211"/>
      <c r="B16" s="203">
        <v>200</v>
      </c>
      <c r="C16" s="194" t="str">
        <f>VLOOKUP($B16,Startlist!$B:$H,2,FALSE)</f>
        <v>MV3</v>
      </c>
      <c r="D16" s="197" t="str">
        <f>VLOOKUP($B16,Startlist!$B:$H,3,FALSE)</f>
        <v>Sander Siniorg</v>
      </c>
      <c r="E16" s="197" t="str">
        <f>VLOOKUP($B16,Startlist!$B:$H,4,FALSE)</f>
        <v>Karl-Artur Viitra</v>
      </c>
      <c r="F16" s="194" t="str">
        <f>VLOOKUP($B16,Startlist!$B:$H,5,FALSE)</f>
        <v>EST</v>
      </c>
      <c r="G16" s="197" t="str">
        <f>VLOOKUP($B16,Startlist!$B:$H,7,FALSE)</f>
        <v>Ford Fiesta R2</v>
      </c>
      <c r="H16" s="226" t="s">
        <v>1498</v>
      </c>
      <c r="I16" s="227">
        <f>IF(ISERROR(FIND(":",H16)),LEFT(H16,FIND(".",H16,1)-1)*60+RIGHT(H16,LEN(H16)-FIND(".",H16,1)),LEFT(H16,FIND(":",H16,1)-1)*3600+MID(H16,4,2)*60+RIGHT(H16,LEN(H16)-FIND(".",H16,1)))</f>
        <v>3174.3</v>
      </c>
      <c r="J16" s="215"/>
      <c r="K16" s="215"/>
      <c r="L16" s="215"/>
      <c r="M16" s="222">
        <f>A12</f>
        <v>2</v>
      </c>
      <c r="N16" s="222">
        <v>5</v>
      </c>
      <c r="O16" s="225">
        <f>I12</f>
        <v>6049.200000000001</v>
      </c>
    </row>
    <row r="17" spans="1:15" ht="7.5" customHeight="1">
      <c r="A17" s="211"/>
      <c r="B17" s="203"/>
      <c r="C17" s="194"/>
      <c r="D17" s="195"/>
      <c r="E17" s="195"/>
      <c r="F17" s="194"/>
      <c r="G17" s="197"/>
      <c r="H17" s="214"/>
      <c r="I17" s="215"/>
      <c r="J17" s="215"/>
      <c r="K17" s="215"/>
      <c r="L17" s="215"/>
      <c r="M17" s="222">
        <f>A12</f>
        <v>2</v>
      </c>
      <c r="N17" s="222">
        <v>6</v>
      </c>
      <c r="O17" s="225">
        <f>I12</f>
        <v>6049.200000000001</v>
      </c>
    </row>
    <row r="18" spans="1:17" s="202" customFormat="1" ht="12.75" customHeight="1">
      <c r="A18" s="212">
        <v>3</v>
      </c>
      <c r="B18" s="198" t="str">
        <f>VLOOKUP($B20,Startlist!$B:$H,6,FALSE)&amp;" I"</f>
        <v>TIKKRI MOTORSPORT I</v>
      </c>
      <c r="C18" s="199"/>
      <c r="D18" s="200"/>
      <c r="E18" s="200"/>
      <c r="F18" s="199"/>
      <c r="G18" s="201"/>
      <c r="H18" s="231" t="s">
        <v>1758</v>
      </c>
      <c r="I18" s="219">
        <f>SMALL(I20:I22,1)+SMALL(I20:I22,2)</f>
        <v>6090</v>
      </c>
      <c r="J18" s="220">
        <f>INT(I18/3600)</f>
        <v>1</v>
      </c>
      <c r="K18" s="221" t="str">
        <f>CONCATENATE("0",INT((I18-(J18*3600))/60))</f>
        <v>041</v>
      </c>
      <c r="L18" s="219" t="str">
        <f>CONCATENATE("0",ROUND(I18-(J18*3600)-(K18*60),1))</f>
        <v>030</v>
      </c>
      <c r="M18" s="222">
        <f>A18</f>
        <v>3</v>
      </c>
      <c r="N18" s="222">
        <v>1</v>
      </c>
      <c r="O18" s="223">
        <f>I18</f>
        <v>6090</v>
      </c>
      <c r="P18" s="224"/>
      <c r="Q18" s="224"/>
    </row>
    <row r="19" spans="1:15" ht="7.5" customHeight="1">
      <c r="A19" s="211"/>
      <c r="B19" s="203"/>
      <c r="C19" s="194"/>
      <c r="D19" s="195"/>
      <c r="E19" s="195"/>
      <c r="F19" s="194"/>
      <c r="G19" s="197"/>
      <c r="H19" s="214"/>
      <c r="I19" s="215"/>
      <c r="J19" s="215"/>
      <c r="K19" s="215"/>
      <c r="L19" s="215"/>
      <c r="M19" s="222">
        <f>A18</f>
        <v>3</v>
      </c>
      <c r="N19" s="222">
        <v>2</v>
      </c>
      <c r="O19" s="225">
        <f>I18</f>
        <v>6090</v>
      </c>
    </row>
    <row r="20" spans="1:15" ht="12.75" customHeight="1">
      <c r="A20" s="211"/>
      <c r="B20" s="203">
        <v>8</v>
      </c>
      <c r="C20" s="194" t="str">
        <f>VLOOKUP($B20,Startlist!$B:$H,2,FALSE)</f>
        <v>MV8</v>
      </c>
      <c r="D20" s="197" t="str">
        <f>VLOOKUP($B20,Startlist!$B:$H,3,FALSE)</f>
        <v>Ranno Bundsen</v>
      </c>
      <c r="E20" s="197" t="str">
        <f>VLOOKUP($B20,Startlist!$B:$H,4,FALSE)</f>
        <v>Robert Loshtshenikov</v>
      </c>
      <c r="F20" s="194" t="str">
        <f>VLOOKUP($B20,Startlist!$B:$H,5,FALSE)</f>
        <v>EST</v>
      </c>
      <c r="G20" s="197" t="str">
        <f>VLOOKUP($B20,Startlist!$B:$H,7,FALSE)</f>
        <v>Mitsubishi Lancer Evo 6</v>
      </c>
      <c r="H20" s="226" t="s">
        <v>1463</v>
      </c>
      <c r="I20" s="227">
        <f>IF(ISERROR(FIND(":",H20)),LEFT(H20,FIND(".",H20,1)-1)*60+RIGHT(H20,LEN(H20)-FIND(".",H20,1)),LEFT(H20,FIND(":",H20,1)-1)*3600+MID(H20,4,2)*60+RIGHT(H20,LEN(H20)-FIND(".",H20,1)))</f>
        <v>2968.1</v>
      </c>
      <c r="J20" s="227"/>
      <c r="K20" s="215"/>
      <c r="L20" s="215"/>
      <c r="M20" s="222">
        <f>A18</f>
        <v>3</v>
      </c>
      <c r="N20" s="222">
        <v>3</v>
      </c>
      <c r="O20" s="225">
        <f>I18</f>
        <v>6090</v>
      </c>
    </row>
    <row r="21" spans="1:15" ht="12.75" customHeight="1">
      <c r="A21" s="211"/>
      <c r="B21" s="203">
        <v>14</v>
      </c>
      <c r="C21" s="194" t="str">
        <f>VLOOKUP($B21,Startlist!$B:$H,2,FALSE)</f>
        <v>MV8</v>
      </c>
      <c r="D21" s="197" t="str">
        <f>VLOOKUP($B21,Startlist!$B:$H,3,FALSE)</f>
        <v>Aiko Aigro</v>
      </c>
      <c r="E21" s="197" t="str">
        <f>VLOOKUP($B21,Startlist!$B:$H,4,FALSE)</f>
        <v>Kermo Kärtmann</v>
      </c>
      <c r="F21" s="194" t="str">
        <f>VLOOKUP($B21,Startlist!$B:$H,5,FALSE)</f>
        <v>EST</v>
      </c>
      <c r="G21" s="197" t="str">
        <f>VLOOKUP($B21,Startlist!$B:$H,7,FALSE)</f>
        <v>Mitsubishi Lancer Evo 6</v>
      </c>
      <c r="H21" s="226" t="s">
        <v>1489</v>
      </c>
      <c r="I21" s="227">
        <f>IF(ISERROR(FIND(":",H21)),LEFT(H21,FIND(".",H21,1)-1)*60+RIGHT(H21,LEN(H21)-FIND(".",H21,1)),LEFT(H21,FIND(":",H21,1)-1)*3600+MID(H21,4,2)*60+RIGHT(H21,LEN(H21)-FIND(".",H21,1)))</f>
        <v>3121.9</v>
      </c>
      <c r="J21" s="227"/>
      <c r="K21" s="215"/>
      <c r="L21" s="215"/>
      <c r="M21" s="222">
        <f>A18</f>
        <v>3</v>
      </c>
      <c r="N21" s="222">
        <v>4</v>
      </c>
      <c r="O21" s="225">
        <f>I18</f>
        <v>6090</v>
      </c>
    </row>
    <row r="22" spans="1:15" ht="12.75" customHeight="1">
      <c r="A22" s="211"/>
      <c r="B22" s="203">
        <v>40</v>
      </c>
      <c r="C22" s="194" t="str">
        <f>VLOOKUP($B22,Startlist!$B:$H,2,FALSE)</f>
        <v>MV8</v>
      </c>
      <c r="D22" s="197" t="str">
        <f>VLOOKUP($B22,Startlist!$B:$H,3,FALSE)</f>
        <v>Vadim Kuznetsov</v>
      </c>
      <c r="E22" s="197" t="str">
        <f>VLOOKUP($B22,Startlist!$B:$H,4,FALSE)</f>
        <v>Roman Kapustin</v>
      </c>
      <c r="F22" s="194" t="str">
        <f>VLOOKUP($B22,Startlist!$B:$H,5,FALSE)</f>
        <v>RUS</v>
      </c>
      <c r="G22" s="197" t="str">
        <f>VLOOKUP($B22,Startlist!$B:$H,7,FALSE)</f>
        <v>Subaru Impreza</v>
      </c>
      <c r="H22" s="230" t="s">
        <v>1188</v>
      </c>
      <c r="I22" s="227"/>
      <c r="J22" s="215"/>
      <c r="K22" s="215"/>
      <c r="L22" s="215"/>
      <c r="M22" s="222">
        <f>A18</f>
        <v>3</v>
      </c>
      <c r="N22" s="222">
        <v>5</v>
      </c>
      <c r="O22" s="225">
        <f>I18</f>
        <v>6090</v>
      </c>
    </row>
    <row r="23" spans="1:15" ht="7.5" customHeight="1">
      <c r="A23" s="211"/>
      <c r="B23" s="203"/>
      <c r="C23" s="194"/>
      <c r="D23" s="195"/>
      <c r="E23" s="195"/>
      <c r="F23" s="194"/>
      <c r="G23" s="197"/>
      <c r="H23" s="214"/>
      <c r="I23" s="215"/>
      <c r="J23" s="215"/>
      <c r="K23" s="215"/>
      <c r="L23" s="215"/>
      <c r="M23" s="222">
        <f>A18</f>
        <v>3</v>
      </c>
      <c r="N23" s="222">
        <v>6</v>
      </c>
      <c r="O23" s="225">
        <f>I18</f>
        <v>6090</v>
      </c>
    </row>
    <row r="24" spans="1:17" s="202" customFormat="1" ht="12.75" customHeight="1">
      <c r="A24" s="212">
        <v>4</v>
      </c>
      <c r="B24" s="198" t="str">
        <f>VLOOKUP($B26,Startlist!$B:$H,6,FALSE)</f>
        <v>SAR-TECH MOTORSPORT</v>
      </c>
      <c r="C24" s="199"/>
      <c r="D24" s="200"/>
      <c r="E24" s="200"/>
      <c r="F24" s="199"/>
      <c r="G24" s="201"/>
      <c r="H24" s="218" t="s">
        <v>1816</v>
      </c>
      <c r="I24" s="219">
        <f>SMALL(I26:I28,1)+SMALL(I26:I28,2)</f>
        <v>6097.5</v>
      </c>
      <c r="J24" s="220">
        <f>INT(I24/3600)</f>
        <v>1</v>
      </c>
      <c r="K24" s="221" t="str">
        <f>CONCATENATE("0",INT((I24-(J24*3600))/60))</f>
        <v>041</v>
      </c>
      <c r="L24" s="219" t="str">
        <f>CONCATENATE("0",ROUND(I24-(J24*3600)-(K24*60),1))</f>
        <v>037,5</v>
      </c>
      <c r="M24" s="222">
        <f>A24</f>
        <v>4</v>
      </c>
      <c r="N24" s="222">
        <v>1</v>
      </c>
      <c r="O24" s="223">
        <f>I24</f>
        <v>6097.5</v>
      </c>
      <c r="P24" s="224"/>
      <c r="Q24" s="224"/>
    </row>
    <row r="25" spans="1:15" ht="7.5" customHeight="1">
      <c r="A25" s="211"/>
      <c r="B25" s="203"/>
      <c r="C25" s="194"/>
      <c r="D25" s="195"/>
      <c r="E25" s="195"/>
      <c r="F25" s="194"/>
      <c r="G25" s="197"/>
      <c r="H25" s="214"/>
      <c r="I25" s="215"/>
      <c r="J25" s="215"/>
      <c r="K25" s="215"/>
      <c r="L25" s="215"/>
      <c r="M25" s="222">
        <f>A24</f>
        <v>4</v>
      </c>
      <c r="N25" s="222">
        <v>2</v>
      </c>
      <c r="O25" s="225">
        <f>I24</f>
        <v>6097.5</v>
      </c>
    </row>
    <row r="26" spans="1:15" ht="12.75" customHeight="1">
      <c r="A26" s="211"/>
      <c r="B26" s="203">
        <v>2</v>
      </c>
      <c r="C26" s="194" t="str">
        <f>VLOOKUP($B26,Startlist!$B:$H,2,FALSE)</f>
        <v>MV2</v>
      </c>
      <c r="D26" s="197" t="str">
        <f>VLOOKUP($B26,Startlist!$B:$H,3,FALSE)</f>
        <v>Timmu Kōrge</v>
      </c>
      <c r="E26" s="197" t="str">
        <f>VLOOKUP($B26,Startlist!$B:$H,4,FALSE)</f>
        <v>Erki Pints</v>
      </c>
      <c r="F26" s="194" t="str">
        <f>VLOOKUP($B26,Startlist!$B:$H,5,FALSE)</f>
        <v>EST</v>
      </c>
      <c r="G26" s="197" t="str">
        <f>VLOOKUP($B26,Startlist!$B:$H,7,FALSE)</f>
        <v>Mitsubishi Lancer Evo 9</v>
      </c>
      <c r="H26" s="226" t="s">
        <v>1448</v>
      </c>
      <c r="I26" s="227">
        <f>IF(ISERROR(FIND(":",H26)),LEFT(H26,FIND(".",H26,1)-1)*60+RIGHT(H26,LEN(H26)-FIND(".",H26,1)),LEFT(H26,FIND(":",H26,1)-1)*3600+MID(H26,4,2)*60+RIGHT(H26,LEN(H26)-FIND(".",H26,1)))</f>
        <v>2873.1</v>
      </c>
      <c r="J26" s="227"/>
      <c r="K26" s="215"/>
      <c r="L26" s="215"/>
      <c r="M26" s="222">
        <f>A24</f>
        <v>4</v>
      </c>
      <c r="N26" s="222">
        <v>3</v>
      </c>
      <c r="O26" s="225">
        <f>I24</f>
        <v>6097.5</v>
      </c>
    </row>
    <row r="27" spans="1:15" ht="12.75" customHeight="1">
      <c r="A27" s="211"/>
      <c r="B27" s="203">
        <v>22</v>
      </c>
      <c r="C27" s="194" t="str">
        <f>VLOOKUP($B27,Startlist!$B:$H,2,FALSE)</f>
        <v>MV7</v>
      </c>
      <c r="D27" s="197" t="str">
        <f>VLOOKUP($B27,Startlist!$B:$H,3,FALSE)</f>
        <v>Lembit Soe</v>
      </c>
      <c r="E27" s="197" t="str">
        <f>VLOOKUP($B27,Startlist!$B:$H,4,FALSE)</f>
        <v>Ahto Pihlas</v>
      </c>
      <c r="F27" s="194" t="str">
        <f>VLOOKUP($B27,Startlist!$B:$H,5,FALSE)</f>
        <v>EST</v>
      </c>
      <c r="G27" s="197" t="str">
        <f>VLOOKUP($B27,Startlist!$B:$H,7,FALSE)</f>
        <v>Toyota Starlet</v>
      </c>
      <c r="H27" s="226" t="s">
        <v>1614</v>
      </c>
      <c r="I27" s="227">
        <f>IF(ISERROR(FIND(":",H27)),LEFT(H27,FIND(".",H27,1)-1)*60+RIGHT(H27,LEN(H27)-FIND(".",H27,1)),LEFT(H27,FIND(":",H27,1)-1)*3600+MID(H27,4,2)*60+RIGHT(H27,LEN(H27)-FIND(".",H27,1)))</f>
        <v>3392.7</v>
      </c>
      <c r="J27" s="227"/>
      <c r="K27" s="215"/>
      <c r="L27" s="215"/>
      <c r="M27" s="222">
        <f>A24</f>
        <v>4</v>
      </c>
      <c r="N27" s="222">
        <v>4</v>
      </c>
      <c r="O27" s="225">
        <f>I24</f>
        <v>6097.5</v>
      </c>
    </row>
    <row r="28" spans="1:15" ht="12.75" customHeight="1">
      <c r="A28" s="211"/>
      <c r="B28" s="203">
        <v>28</v>
      </c>
      <c r="C28" s="194" t="str">
        <f>VLOOKUP($B28,Startlist!$B:$H,2,FALSE)</f>
        <v>MV6</v>
      </c>
      <c r="D28" s="197" t="str">
        <f>VLOOKUP($B28,Startlist!$B:$H,3,FALSE)</f>
        <v>Sander Sepp</v>
      </c>
      <c r="E28" s="197" t="str">
        <f>VLOOKUP($B28,Startlist!$B:$H,4,FALSE)</f>
        <v>Ants Uustalu</v>
      </c>
      <c r="F28" s="194" t="str">
        <f>VLOOKUP($B28,Startlist!$B:$H,5,FALSE)</f>
        <v>EST</v>
      </c>
      <c r="G28" s="197" t="str">
        <f>VLOOKUP($B28,Startlist!$B:$H,7,FALSE)</f>
        <v>Renault Clio Ragnotti</v>
      </c>
      <c r="H28" s="226" t="s">
        <v>1517</v>
      </c>
      <c r="I28" s="227">
        <f>IF(ISERROR(FIND(":",H28)),LEFT(H28,FIND(".",H28,1)-1)*60+RIGHT(H28,LEN(H28)-FIND(".",H28,1)),LEFT(H28,FIND(":",H28,1)-1)*3600+MID(H28,4,2)*60+RIGHT(H28,LEN(H28)-FIND(".",H28,1)))</f>
        <v>3224.4</v>
      </c>
      <c r="J28" s="215"/>
      <c r="K28" s="215"/>
      <c r="L28" s="215"/>
      <c r="M28" s="222">
        <f>A24</f>
        <v>4</v>
      </c>
      <c r="N28" s="222">
        <v>5</v>
      </c>
      <c r="O28" s="225">
        <f>I24</f>
        <v>6097.5</v>
      </c>
    </row>
    <row r="29" spans="1:15" ht="7.5" customHeight="1">
      <c r="A29" s="211"/>
      <c r="B29" s="203"/>
      <c r="C29" s="194"/>
      <c r="D29" s="195"/>
      <c r="E29" s="195"/>
      <c r="F29" s="194"/>
      <c r="G29" s="197"/>
      <c r="H29" s="214"/>
      <c r="I29" s="215"/>
      <c r="J29" s="215"/>
      <c r="K29" s="215"/>
      <c r="L29" s="215"/>
      <c r="M29" s="222">
        <f>A24</f>
        <v>4</v>
      </c>
      <c r="N29" s="222">
        <v>6</v>
      </c>
      <c r="O29" s="225">
        <f>I24</f>
        <v>6097.5</v>
      </c>
    </row>
    <row r="30" spans="1:17" s="202" customFormat="1" ht="12.75" customHeight="1">
      <c r="A30" s="212">
        <v>5</v>
      </c>
      <c r="B30" s="198" t="str">
        <f>VLOOKUP($B32,Startlist!$B:$H,6,FALSE)</f>
        <v>CUEKS RACING</v>
      </c>
      <c r="C30" s="199"/>
      <c r="D30" s="200"/>
      <c r="E30" s="200"/>
      <c r="F30" s="199"/>
      <c r="G30" s="201"/>
      <c r="H30" s="218" t="s">
        <v>1817</v>
      </c>
      <c r="I30" s="219">
        <f>SMALL(I32:I34,1)+SMALL(I32:I34,2)</f>
        <v>6217.5</v>
      </c>
      <c r="J30" s="220">
        <f>INT(I30/3600)</f>
        <v>1</v>
      </c>
      <c r="K30" s="221" t="str">
        <f>CONCATENATE("0",INT((I30-(J30*3600))/60))</f>
        <v>043</v>
      </c>
      <c r="L30" s="219" t="str">
        <f>CONCATENATE("0",ROUND(I30-(J30*3600)-(K30*60),1))</f>
        <v>037,5</v>
      </c>
      <c r="M30" s="222">
        <f>A30</f>
        <v>5</v>
      </c>
      <c r="N30" s="222">
        <v>1</v>
      </c>
      <c r="O30" s="223">
        <f>I30</f>
        <v>6217.5</v>
      </c>
      <c r="P30" s="224"/>
      <c r="Q30" s="224"/>
    </row>
    <row r="31" spans="1:15" ht="7.5" customHeight="1">
      <c r="A31" s="211"/>
      <c r="B31" s="203"/>
      <c r="C31" s="194"/>
      <c r="D31" s="195"/>
      <c r="E31" s="195"/>
      <c r="F31" s="194"/>
      <c r="G31" s="197"/>
      <c r="H31" s="214"/>
      <c r="I31" s="215"/>
      <c r="J31" s="215"/>
      <c r="K31" s="215"/>
      <c r="L31" s="215"/>
      <c r="M31" s="222">
        <f>A30</f>
        <v>5</v>
      </c>
      <c r="N31" s="222">
        <v>2</v>
      </c>
      <c r="O31" s="225">
        <f>I30</f>
        <v>6217.5</v>
      </c>
    </row>
    <row r="32" spans="1:15" ht="12.75" customHeight="1">
      <c r="A32" s="211"/>
      <c r="B32" s="203">
        <v>9</v>
      </c>
      <c r="C32" s="194" t="str">
        <f>VLOOKUP($B32,Startlist!$B:$H,2,FALSE)</f>
        <v>MV8</v>
      </c>
      <c r="D32" s="197" t="str">
        <f>VLOOKUP($B32,Startlist!$B:$H,3,FALSE)</f>
        <v>Meelis Orgla</v>
      </c>
      <c r="E32" s="197" t="str">
        <f>VLOOKUP($B32,Startlist!$B:$H,4,FALSE)</f>
        <v>Jaan Halliste</v>
      </c>
      <c r="F32" s="194" t="str">
        <f>VLOOKUP($B32,Startlist!$B:$H,5,FALSE)</f>
        <v>EST</v>
      </c>
      <c r="G32" s="197" t="str">
        <f>VLOOKUP($B32,Startlist!$B:$H,7,FALSE)</f>
        <v>Mitsubishi Lancer Evo 7</v>
      </c>
      <c r="H32" s="226" t="s">
        <v>1485</v>
      </c>
      <c r="I32" s="227">
        <f>IF(ISERROR(FIND(":",H32)),LEFT(H32,FIND(".",H32,1)-1)*60+RIGHT(H32,LEN(H32)-FIND(".",H32,1)),LEFT(H32,FIND(":",H32,1)-1)*3600+MID(H32,4,2)*60+RIGHT(H32,LEN(H32)-FIND(".",H32,1)))</f>
        <v>3121</v>
      </c>
      <c r="J32" s="227"/>
      <c r="K32" s="215"/>
      <c r="L32" s="215"/>
      <c r="M32" s="222">
        <f>A30</f>
        <v>5</v>
      </c>
      <c r="N32" s="222">
        <v>3</v>
      </c>
      <c r="O32" s="225">
        <f>I30</f>
        <v>6217.5</v>
      </c>
    </row>
    <row r="33" spans="1:15" ht="12.75" customHeight="1">
      <c r="A33" s="211"/>
      <c r="B33" s="203">
        <v>20</v>
      </c>
      <c r="C33" s="194" t="str">
        <f>VLOOKUP($B33,Startlist!$B:$H,2,FALSE)</f>
        <v>MV8</v>
      </c>
      <c r="D33" s="197" t="str">
        <f>VLOOKUP($B33,Startlist!$B:$H,3,FALSE)</f>
        <v>Rünno Ubinhain</v>
      </c>
      <c r="E33" s="197" t="str">
        <f>VLOOKUP($B33,Startlist!$B:$H,4,FALSE)</f>
        <v>Riho Tenveld</v>
      </c>
      <c r="F33" s="194" t="str">
        <f>VLOOKUP($B33,Startlist!$B:$H,5,FALSE)</f>
        <v>EST</v>
      </c>
      <c r="G33" s="197" t="str">
        <f>VLOOKUP($B33,Startlist!$B:$H,7,FALSE)</f>
        <v>Subaru Impreza STI</v>
      </c>
      <c r="H33" s="226" t="s">
        <v>1578</v>
      </c>
      <c r="I33" s="227">
        <f>IF(ISERROR(FIND(":",H33)),LEFT(H33,FIND(".",H33,1)-1)*60+RIGHT(H33,LEN(H33)-FIND(".",H33,1)),LEFT(H33,FIND(":",H33,1)-1)*3600+MID(H33,4,2)*60+RIGHT(H33,LEN(H33)-FIND(".",H33,1)))</f>
        <v>5123.2</v>
      </c>
      <c r="J33" s="227"/>
      <c r="K33" s="215"/>
      <c r="L33" s="215"/>
      <c r="M33" s="222">
        <f>A30</f>
        <v>5</v>
      </c>
      <c r="N33" s="222">
        <v>4</v>
      </c>
      <c r="O33" s="225">
        <f>I30</f>
        <v>6217.5</v>
      </c>
    </row>
    <row r="34" spans="1:15" ht="12.75" customHeight="1">
      <c r="A34" s="211"/>
      <c r="B34" s="203">
        <v>208</v>
      </c>
      <c r="C34" s="194" t="str">
        <f>VLOOKUP($B34,Startlist!$B:$H,2,FALSE)</f>
        <v>MV3</v>
      </c>
      <c r="D34" s="197" t="str">
        <f>VLOOKUP($B34,Startlist!$B:$H,3,FALSE)</f>
        <v>Miko-Ove Niinemäe</v>
      </c>
      <c r="E34" s="197" t="str">
        <f>VLOOKUP($B34,Startlist!$B:$H,4,FALSE)</f>
        <v>Martin Valter</v>
      </c>
      <c r="F34" s="194" t="str">
        <f>VLOOKUP($B34,Startlist!$B:$H,5,FALSE)</f>
        <v>EST</v>
      </c>
      <c r="G34" s="197" t="str">
        <f>VLOOKUP($B34,Startlist!$B:$H,7,FALSE)</f>
        <v>Peugeot 208</v>
      </c>
      <c r="H34" s="226" t="s">
        <v>1470</v>
      </c>
      <c r="I34" s="227">
        <f>IF(ISERROR(FIND(":",H34)),LEFT(H34,FIND(".",H34,1)-1)*60+RIGHT(H34,LEN(H34)-FIND(".",H34,1)),LEFT(H34,FIND(":",H34,1)-1)*3600+MID(H34,4,2)*60+RIGHT(H34,LEN(H34)-FIND(".",H34,1)))</f>
        <v>3096.5</v>
      </c>
      <c r="J34" s="215"/>
      <c r="K34" s="215"/>
      <c r="L34" s="215"/>
      <c r="M34" s="222">
        <f>A30</f>
        <v>5</v>
      </c>
      <c r="N34" s="222">
        <v>5</v>
      </c>
      <c r="O34" s="225">
        <f>I30</f>
        <v>6217.5</v>
      </c>
    </row>
    <row r="35" spans="1:15" ht="7.5" customHeight="1">
      <c r="A35" s="211"/>
      <c r="B35" s="203"/>
      <c r="C35" s="194"/>
      <c r="D35" s="195"/>
      <c r="E35" s="195"/>
      <c r="F35" s="194"/>
      <c r="G35" s="197"/>
      <c r="H35" s="214"/>
      <c r="I35" s="215"/>
      <c r="J35" s="215"/>
      <c r="K35" s="215"/>
      <c r="L35" s="215"/>
      <c r="M35" s="222">
        <f>A30</f>
        <v>5</v>
      </c>
      <c r="N35" s="222">
        <v>6</v>
      </c>
      <c r="O35" s="225">
        <f>I30</f>
        <v>6217.5</v>
      </c>
    </row>
    <row r="36" spans="1:17" s="202" customFormat="1" ht="12.75" customHeight="1">
      <c r="A36" s="212">
        <v>6</v>
      </c>
      <c r="B36" s="198" t="str">
        <f>VLOOKUP($B38,Startlist!$B:$H,6,FALSE)&amp;" 1"</f>
        <v>ECOM MOTORSPORT 1</v>
      </c>
      <c r="C36" s="199"/>
      <c r="D36" s="200"/>
      <c r="E36" s="200"/>
      <c r="F36" s="199"/>
      <c r="G36" s="201"/>
      <c r="H36" s="218" t="s">
        <v>1818</v>
      </c>
      <c r="I36" s="219">
        <f>SMALL(I38:I40,1)+SMALL(I38:I40,2)</f>
        <v>6220.8</v>
      </c>
      <c r="J36" s="220">
        <f>INT(I36/3600)</f>
        <v>1</v>
      </c>
      <c r="K36" s="221" t="str">
        <f>CONCATENATE("0",INT((I36-(J36*3600))/60))</f>
        <v>043</v>
      </c>
      <c r="L36" s="219" t="str">
        <f>CONCATENATE("0",ROUND(I36-(J36*3600)-(K36*60),1))</f>
        <v>040,8</v>
      </c>
      <c r="M36" s="222">
        <f>A36</f>
        <v>6</v>
      </c>
      <c r="N36" s="222">
        <v>1</v>
      </c>
      <c r="O36" s="223">
        <f>I36</f>
        <v>6220.8</v>
      </c>
      <c r="P36" s="224"/>
      <c r="Q36" s="224"/>
    </row>
    <row r="37" spans="1:15" ht="7.5" customHeight="1">
      <c r="A37" s="211"/>
      <c r="B37" s="203"/>
      <c r="C37" s="194"/>
      <c r="D37" s="195"/>
      <c r="E37" s="195"/>
      <c r="F37" s="194"/>
      <c r="G37" s="197"/>
      <c r="H37" s="214"/>
      <c r="I37" s="215"/>
      <c r="J37" s="215"/>
      <c r="K37" s="215"/>
      <c r="L37" s="215"/>
      <c r="M37" s="222">
        <f>A36</f>
        <v>6</v>
      </c>
      <c r="N37" s="222">
        <v>2</v>
      </c>
      <c r="O37" s="225">
        <f>I36</f>
        <v>6220.8</v>
      </c>
    </row>
    <row r="38" spans="1:15" ht="12.75" customHeight="1">
      <c r="A38" s="211"/>
      <c r="B38" s="203">
        <v>19</v>
      </c>
      <c r="C38" s="194" t="str">
        <f>VLOOKUP($B38,Startlist!$B:$H,2,FALSE)</f>
        <v>MV2</v>
      </c>
      <c r="D38" s="197" t="str">
        <f>VLOOKUP($B38,Startlist!$B:$H,3,FALSE)</f>
        <v>Mait Maarend</v>
      </c>
      <c r="E38" s="197" t="str">
        <f>VLOOKUP($B38,Startlist!$B:$H,4,FALSE)</f>
        <v>Mihkel Kapp</v>
      </c>
      <c r="F38" s="194" t="str">
        <f>VLOOKUP($B38,Startlist!$B:$H,5,FALSE)</f>
        <v>EST</v>
      </c>
      <c r="G38" s="197" t="str">
        <f>VLOOKUP($B38,Startlist!$B:$H,7,FALSE)</f>
        <v>Mitsubishi Lancer Evo 10</v>
      </c>
      <c r="H38" s="226" t="s">
        <v>1481</v>
      </c>
      <c r="I38" s="227">
        <f>IF(ISERROR(FIND(":",H38)),LEFT(H38,FIND(".",H38,1)-1)*60+RIGHT(H38,LEN(H38)-FIND(".",H38,1)),LEFT(H38,FIND(":",H38,1)-1)*3600+MID(H38,4,2)*60+RIGHT(H38,LEN(H38)-FIND(".",H38,1)))</f>
        <v>3120</v>
      </c>
      <c r="J38" s="227"/>
      <c r="K38" s="215"/>
      <c r="L38" s="215"/>
      <c r="M38" s="222">
        <f>A36</f>
        <v>6</v>
      </c>
      <c r="N38" s="222">
        <v>3</v>
      </c>
      <c r="O38" s="225">
        <f>I36</f>
        <v>6220.8</v>
      </c>
    </row>
    <row r="39" spans="1:15" ht="12.75" customHeight="1">
      <c r="A39" s="211"/>
      <c r="B39" s="203">
        <v>27</v>
      </c>
      <c r="C39" s="194" t="str">
        <f>VLOOKUP($B39,Startlist!$B:$H,2,FALSE)</f>
        <v>MV4</v>
      </c>
      <c r="D39" s="197" t="str">
        <f>VLOOKUP($B39,Startlist!$B:$H,3,FALSE)</f>
        <v>Kristo Subi</v>
      </c>
      <c r="E39" s="197" t="str">
        <f>VLOOKUP($B39,Startlist!$B:$H,4,FALSE)</f>
        <v>Raido Subi</v>
      </c>
      <c r="F39" s="194" t="str">
        <f>VLOOKUP($B39,Startlist!$B:$H,5,FALSE)</f>
        <v>EST</v>
      </c>
      <c r="G39" s="197" t="str">
        <f>VLOOKUP($B39,Startlist!$B:$H,7,FALSE)</f>
        <v>Honda Civic Type-R</v>
      </c>
      <c r="H39" s="230" t="s">
        <v>1188</v>
      </c>
      <c r="I39" s="227"/>
      <c r="J39" s="227"/>
      <c r="K39" s="215"/>
      <c r="L39" s="215"/>
      <c r="M39" s="222">
        <f>A36</f>
        <v>6</v>
      </c>
      <c r="N39" s="222">
        <v>4</v>
      </c>
      <c r="O39" s="225">
        <f>I36</f>
        <v>6220.8</v>
      </c>
    </row>
    <row r="40" spans="1:15" ht="12.75" customHeight="1">
      <c r="A40" s="211"/>
      <c r="B40" s="203">
        <v>36</v>
      </c>
      <c r="C40" s="194" t="str">
        <f>VLOOKUP($B40,Startlist!$B:$H,2,FALSE)</f>
        <v>MV8</v>
      </c>
      <c r="D40" s="197" t="str">
        <f>VLOOKUP($B40,Startlist!$B:$H,3,FALSE)</f>
        <v>Vaiko Samm</v>
      </c>
      <c r="E40" s="197" t="str">
        <f>VLOOKUP($B40,Startlist!$B:$H,4,FALSE)</f>
        <v>Raigo Press</v>
      </c>
      <c r="F40" s="194" t="str">
        <f>VLOOKUP($B40,Startlist!$B:$H,5,FALSE)</f>
        <v>EST</v>
      </c>
      <c r="G40" s="197" t="str">
        <f>VLOOKUP($B40,Startlist!$B:$H,7,FALSE)</f>
        <v>Subaru Impreza WRX STI</v>
      </c>
      <c r="H40" s="226" t="s">
        <v>1473</v>
      </c>
      <c r="I40" s="227">
        <f>IF(ISERROR(FIND(":",H40)),LEFT(H40,FIND(".",H40,1)-1)*60+RIGHT(H40,LEN(H40)-FIND(".",H40,1)),LEFT(H40,FIND(":",H40,1)-1)*3600+MID(H40,4,2)*60+RIGHT(H40,LEN(H40)-FIND(".",H40,1)))</f>
        <v>3100.8</v>
      </c>
      <c r="J40" s="215"/>
      <c r="K40" s="215"/>
      <c r="L40" s="215"/>
      <c r="M40" s="222">
        <f>A36</f>
        <v>6</v>
      </c>
      <c r="N40" s="222">
        <v>5</v>
      </c>
      <c r="O40" s="225">
        <f>I36</f>
        <v>6220.8</v>
      </c>
    </row>
    <row r="41" spans="1:15" ht="7.5" customHeight="1">
      <c r="A41" s="211"/>
      <c r="B41" s="203"/>
      <c r="C41" s="194"/>
      <c r="D41" s="195"/>
      <c r="E41" s="195"/>
      <c r="F41" s="194"/>
      <c r="G41" s="197"/>
      <c r="H41" s="214"/>
      <c r="I41" s="215"/>
      <c r="J41" s="215"/>
      <c r="K41" s="215"/>
      <c r="L41" s="215"/>
      <c r="M41" s="222">
        <f>A36</f>
        <v>6</v>
      </c>
      <c r="N41" s="222">
        <v>6</v>
      </c>
      <c r="O41" s="225">
        <f>I36</f>
        <v>6220.8</v>
      </c>
    </row>
    <row r="42" spans="1:17" s="202" customFormat="1" ht="12.75" customHeight="1">
      <c r="A42" s="212">
        <v>7</v>
      </c>
      <c r="B42" s="198" t="str">
        <f>VLOOKUP($B44,Startlist!$B:$H,6,FALSE)&amp;" JUNIOR"</f>
        <v>SAR-TECH MOTORSPORT JUNIOR</v>
      </c>
      <c r="C42" s="199"/>
      <c r="D42" s="200"/>
      <c r="E42" s="200"/>
      <c r="F42" s="199"/>
      <c r="G42" s="201"/>
      <c r="H42" s="218" t="s">
        <v>1819</v>
      </c>
      <c r="I42" s="219">
        <f>SMALL(I44:I46,1)+SMALL(I44:I46,2)</f>
        <v>6303.9</v>
      </c>
      <c r="J42" s="220">
        <f>INT(I42/3600)</f>
        <v>1</v>
      </c>
      <c r="K42" s="221" t="str">
        <f>CONCATENATE("0",INT((I42-(J42*3600))/60))</f>
        <v>045</v>
      </c>
      <c r="L42" s="219" t="str">
        <f>CONCATENATE("0",ROUND(I42-(J42*3600)-(K42*60),1))</f>
        <v>03,9</v>
      </c>
      <c r="M42" s="222">
        <f>A42</f>
        <v>7</v>
      </c>
      <c r="N42" s="222">
        <v>1</v>
      </c>
      <c r="O42" s="223">
        <f>I42</f>
        <v>6303.9</v>
      </c>
      <c r="P42" s="224"/>
      <c r="Q42" s="224"/>
    </row>
    <row r="43" spans="1:15" ht="7.5" customHeight="1">
      <c r="A43" s="211"/>
      <c r="B43" s="203"/>
      <c r="C43" s="194"/>
      <c r="D43" s="195"/>
      <c r="E43" s="195"/>
      <c r="F43" s="194"/>
      <c r="G43" s="197"/>
      <c r="H43" s="214"/>
      <c r="I43" s="215"/>
      <c r="J43" s="215"/>
      <c r="K43" s="215"/>
      <c r="L43" s="215"/>
      <c r="M43" s="222">
        <f>A42</f>
        <v>7</v>
      </c>
      <c r="N43" s="222">
        <v>2</v>
      </c>
      <c r="O43" s="225">
        <f>I42</f>
        <v>6303.9</v>
      </c>
    </row>
    <row r="44" spans="1:15" ht="12.75" customHeight="1">
      <c r="A44" s="211"/>
      <c r="B44" s="203">
        <v>16</v>
      </c>
      <c r="C44" s="194" t="str">
        <f>VLOOKUP($B44,Startlist!$B:$H,2,FALSE)</f>
        <v>MV6</v>
      </c>
      <c r="D44" s="197" t="str">
        <f>VLOOKUP($B44,Startlist!$B:$H,3,FALSE)</f>
        <v>Ken Torn</v>
      </c>
      <c r="E44" s="197" t="str">
        <f>VLOOKUP($B44,Startlist!$B:$H,4,FALSE)</f>
        <v>Riivo Mesila</v>
      </c>
      <c r="F44" s="194" t="str">
        <f>VLOOKUP($B44,Startlist!$B:$H,5,FALSE)</f>
        <v>EST</v>
      </c>
      <c r="G44" s="197" t="str">
        <f>VLOOKUP($B44,Startlist!$B:$H,7,FALSE)</f>
        <v>Honda Civic Type-R</v>
      </c>
      <c r="H44" s="226" t="s">
        <v>1476</v>
      </c>
      <c r="I44" s="227">
        <f>IF(ISERROR(FIND(":",H44)),LEFT(H44,FIND(".",H44,1)-1)*60+RIGHT(H44,LEN(H44)-FIND(".",H44,1)),LEFT(H44,FIND(":",H44,1)-1)*3600+MID(H44,4,2)*60+RIGHT(H44,LEN(H44)-FIND(".",H44,1)))</f>
        <v>3101.7</v>
      </c>
      <c r="J44" s="227"/>
      <c r="K44" s="215"/>
      <c r="L44" s="215"/>
      <c r="M44" s="222">
        <f>A42</f>
        <v>7</v>
      </c>
      <c r="N44" s="222">
        <v>3</v>
      </c>
      <c r="O44" s="225">
        <f>I42</f>
        <v>6303.9</v>
      </c>
    </row>
    <row r="45" spans="1:15" ht="12.75" customHeight="1">
      <c r="A45" s="211"/>
      <c r="B45" s="203">
        <v>203</v>
      </c>
      <c r="C45" s="194" t="str">
        <f>VLOOKUP($B45,Startlist!$B:$H,2,FALSE)</f>
        <v>MV3</v>
      </c>
      <c r="D45" s="197" t="str">
        <f>VLOOKUP($B45,Startlist!$B:$H,3,FALSE)</f>
        <v>Kenneth Sepp</v>
      </c>
      <c r="E45" s="197" t="str">
        <f>VLOOKUP($B45,Startlist!$B:$H,4,FALSE)</f>
        <v>Tanel Kasesalu</v>
      </c>
      <c r="F45" s="194" t="str">
        <f>VLOOKUP($B45,Startlist!$B:$H,5,FALSE)</f>
        <v>EST</v>
      </c>
      <c r="G45" s="197" t="str">
        <f>VLOOKUP($B45,Startlist!$B:$H,7,FALSE)</f>
        <v>Ford Fiesta R2</v>
      </c>
      <c r="H45" s="226" t="s">
        <v>1507</v>
      </c>
      <c r="I45" s="227">
        <f>IF(ISERROR(FIND(":",H45)),LEFT(H45,FIND(".",H45,1)-1)*60+RIGHT(H45,LEN(H45)-FIND(".",H45,1)),LEFT(H45,FIND(":",H45,1)-1)*3600+MID(H45,4,2)*60+RIGHT(H45,LEN(H45)-FIND(".",H45,1)))</f>
        <v>3202.2</v>
      </c>
      <c r="J45" s="227"/>
      <c r="K45" s="215"/>
      <c r="L45" s="215"/>
      <c r="M45" s="222">
        <f>A42</f>
        <v>7</v>
      </c>
      <c r="N45" s="222">
        <v>4</v>
      </c>
      <c r="O45" s="225">
        <f>I42</f>
        <v>6303.9</v>
      </c>
    </row>
    <row r="46" spans="1:15" ht="12.75" customHeight="1">
      <c r="A46" s="211"/>
      <c r="B46" s="203">
        <v>206</v>
      </c>
      <c r="C46" s="194" t="str">
        <f>VLOOKUP($B46,Startlist!$B:$H,2,FALSE)</f>
        <v>MV3</v>
      </c>
      <c r="D46" s="197" t="str">
        <f>VLOOKUP($B46,Startlist!$B:$H,3,FALSE)</f>
        <v>Rasmus Uustulnd</v>
      </c>
      <c r="E46" s="197" t="str">
        <f>VLOOKUP($B46,Startlist!$B:$H,4,FALSE)</f>
        <v>Imre Kuusk</v>
      </c>
      <c r="F46" s="194" t="str">
        <f>VLOOKUP($B46,Startlist!$B:$H,5,FALSE)</f>
        <v>EST</v>
      </c>
      <c r="G46" s="197" t="str">
        <f>VLOOKUP($B46,Startlist!$B:$H,7,FALSE)</f>
        <v>Ford Fiesta R2</v>
      </c>
      <c r="H46" s="226" t="s">
        <v>1512</v>
      </c>
      <c r="I46" s="227">
        <f>IF(ISERROR(FIND(":",H46)),LEFT(H46,FIND(".",H46,1)-1)*60+RIGHT(H46,LEN(H46)-FIND(".",H46,1)),LEFT(H46,FIND(":",H46,1)-1)*3600+MID(H46,4,2)*60+RIGHT(H46,LEN(H46)-FIND(".",H46,1)))</f>
        <v>3203.6</v>
      </c>
      <c r="J46" s="215"/>
      <c r="K46" s="215"/>
      <c r="L46" s="215"/>
      <c r="M46" s="222">
        <f>A42</f>
        <v>7</v>
      </c>
      <c r="N46" s="222">
        <v>5</v>
      </c>
      <c r="O46" s="225">
        <f>I42</f>
        <v>6303.9</v>
      </c>
    </row>
    <row r="47" spans="1:15" ht="7.5" customHeight="1">
      <c r="A47" s="211"/>
      <c r="B47" s="203"/>
      <c r="C47" s="194"/>
      <c r="D47" s="195"/>
      <c r="E47" s="195"/>
      <c r="F47" s="194"/>
      <c r="G47" s="197"/>
      <c r="H47" s="214"/>
      <c r="I47" s="215"/>
      <c r="J47" s="215"/>
      <c r="K47" s="215"/>
      <c r="L47" s="215"/>
      <c r="M47" s="222">
        <f>A42</f>
        <v>7</v>
      </c>
      <c r="N47" s="222">
        <v>6</v>
      </c>
      <c r="O47" s="225">
        <f>I42</f>
        <v>6303.9</v>
      </c>
    </row>
    <row r="48" spans="1:17" s="202" customFormat="1" ht="12.75" customHeight="1">
      <c r="A48" s="212">
        <v>8</v>
      </c>
      <c r="B48" s="198" t="str">
        <f>VLOOKUP($B50,Startlist!$B:$H,6,FALSE)</f>
        <v>MS RACING</v>
      </c>
      <c r="C48" s="199"/>
      <c r="D48" s="200"/>
      <c r="E48" s="200"/>
      <c r="F48" s="199"/>
      <c r="G48" s="201"/>
      <c r="H48" s="218" t="s">
        <v>1820</v>
      </c>
      <c r="I48" s="219">
        <f>SMALL(I50:I52,1)+SMALL(I50:I52,2)</f>
        <v>6446.5</v>
      </c>
      <c r="J48" s="220">
        <f>INT(I48/3600)</f>
        <v>1</v>
      </c>
      <c r="K48" s="221" t="str">
        <f>CONCATENATE("0",INT((I48-(J48*3600))/60))</f>
        <v>047</v>
      </c>
      <c r="L48" s="219" t="str">
        <f>CONCATENATE("0",ROUND(I48-(J48*3600)-(K48*60),1))</f>
        <v>026,5</v>
      </c>
      <c r="M48" s="222">
        <f>A48</f>
        <v>8</v>
      </c>
      <c r="N48" s="222">
        <v>1</v>
      </c>
      <c r="O48" s="223">
        <f>I48</f>
        <v>6446.5</v>
      </c>
      <c r="P48" s="224"/>
      <c r="Q48" s="224"/>
    </row>
    <row r="49" spans="1:15" ht="7.5" customHeight="1">
      <c r="A49" s="211"/>
      <c r="B49" s="203"/>
      <c r="C49" s="194"/>
      <c r="D49" s="195"/>
      <c r="E49" s="195"/>
      <c r="F49" s="194"/>
      <c r="G49" s="197"/>
      <c r="H49" s="214"/>
      <c r="I49" s="215"/>
      <c r="J49" s="215"/>
      <c r="K49" s="215"/>
      <c r="L49" s="215"/>
      <c r="M49" s="222">
        <f>A48</f>
        <v>8</v>
      </c>
      <c r="N49" s="222">
        <v>2</v>
      </c>
      <c r="O49" s="225">
        <f>I48</f>
        <v>6446.5</v>
      </c>
    </row>
    <row r="50" spans="1:15" ht="12.75" customHeight="1">
      <c r="A50" s="211"/>
      <c r="B50" s="203">
        <v>21</v>
      </c>
      <c r="C50" s="194" t="str">
        <f>VLOOKUP($B50,Startlist!$B:$H,2,FALSE)</f>
        <v>MV7</v>
      </c>
      <c r="D50" s="197" t="str">
        <f>VLOOKUP($B50,Startlist!$B:$H,3,FALSE)</f>
        <v>Dmitry Nikonchuk</v>
      </c>
      <c r="E50" s="197" t="str">
        <f>VLOOKUP($B50,Startlist!$B:$H,4,FALSE)</f>
        <v>Elena Nikonchuk</v>
      </c>
      <c r="F50" s="194" t="str">
        <f>VLOOKUP($B50,Startlist!$B:$H,5,FALSE)</f>
        <v>RUS</v>
      </c>
      <c r="G50" s="197" t="str">
        <f>VLOOKUP($B50,Startlist!$B:$H,7,FALSE)</f>
        <v>BMW M3</v>
      </c>
      <c r="H50" s="226" t="s">
        <v>1524</v>
      </c>
      <c r="I50" s="227">
        <f>IF(ISERROR(FIND(":",H50)),LEFT(H50,FIND(".",H50,1)-1)*60+RIGHT(H50,LEN(H50)-FIND(".",H50,1)),LEFT(H50,FIND(":",H50,1)-1)*3600+MID(H50,4,2)*60+RIGHT(H50,LEN(H50)-FIND(".",H50,1)))</f>
        <v>3280</v>
      </c>
      <c r="J50" s="227"/>
      <c r="K50" s="215"/>
      <c r="L50" s="215"/>
      <c r="M50" s="222">
        <f>A48</f>
        <v>8</v>
      </c>
      <c r="N50" s="222">
        <v>3</v>
      </c>
      <c r="O50" s="225">
        <f>I48</f>
        <v>6446.5</v>
      </c>
    </row>
    <row r="51" spans="1:15" ht="12.75" customHeight="1">
      <c r="A51" s="211"/>
      <c r="B51" s="203">
        <v>23</v>
      </c>
      <c r="C51" s="194" t="str">
        <f>VLOOKUP($B51,Startlist!$B:$H,2,FALSE)</f>
        <v>MV7</v>
      </c>
      <c r="D51" s="197" t="str">
        <f>VLOOKUP($B51,Startlist!$B:$H,3,FALSE)</f>
        <v>Madis Vanaselja</v>
      </c>
      <c r="E51" s="197" t="str">
        <f>VLOOKUP($B51,Startlist!$B:$H,4,FALSE)</f>
        <v>Jaanus Hōbemägi</v>
      </c>
      <c r="F51" s="194" t="str">
        <f>VLOOKUP($B51,Startlist!$B:$H,5,FALSE)</f>
        <v>EST</v>
      </c>
      <c r="G51" s="197" t="str">
        <f>VLOOKUP($B51,Startlist!$B:$H,7,FALSE)</f>
        <v>BMW M3</v>
      </c>
      <c r="H51" s="226" t="s">
        <v>1541</v>
      </c>
      <c r="I51" s="227">
        <f>IF(ISERROR(FIND(":",H51)),LEFT(H51,FIND(".",H51,1)-1)*60+RIGHT(H51,LEN(H51)-FIND(".",H51,1)),LEFT(H51,FIND(":",H51,1)-1)*3600+MID(H51,4,2)*60+RIGHT(H51,LEN(H51)-FIND(".",H51,1)))</f>
        <v>3299.7</v>
      </c>
      <c r="J51" s="227"/>
      <c r="K51" s="215"/>
      <c r="L51" s="215"/>
      <c r="M51" s="222">
        <f>A48</f>
        <v>8</v>
      </c>
      <c r="N51" s="222">
        <v>4</v>
      </c>
      <c r="O51" s="225">
        <f>I48</f>
        <v>6446.5</v>
      </c>
    </row>
    <row r="52" spans="1:15" ht="12.75" customHeight="1">
      <c r="A52" s="211"/>
      <c r="B52" s="203">
        <v>25</v>
      </c>
      <c r="C52" s="194" t="str">
        <f>VLOOKUP($B52,Startlist!$B:$H,2,FALSE)</f>
        <v>MV4</v>
      </c>
      <c r="D52" s="197" t="str">
        <f>VLOOKUP($B52,Startlist!$B:$H,3,FALSE)</f>
        <v>David Sultanjants</v>
      </c>
      <c r="E52" s="197" t="str">
        <f>VLOOKUP($B52,Startlist!$B:$H,4,FALSE)</f>
        <v>Siim Oja</v>
      </c>
      <c r="F52" s="194" t="str">
        <f>VLOOKUP($B52,Startlist!$B:$H,5,FALSE)</f>
        <v>EST</v>
      </c>
      <c r="G52" s="197" t="str">
        <f>VLOOKUP($B52,Startlist!$B:$H,7,FALSE)</f>
        <v>Citroen DS3</v>
      </c>
      <c r="H52" s="226" t="s">
        <v>1493</v>
      </c>
      <c r="I52" s="227">
        <f>IF(ISERROR(FIND(":",H52)),LEFT(H52,FIND(".",H52,1)-1)*60+RIGHT(H52,LEN(H52)-FIND(".",H52,1)),LEFT(H52,FIND(":",H52,1)-1)*3600+MID(H52,4,2)*60+RIGHT(H52,LEN(H52)-FIND(".",H52,1)))</f>
        <v>3166.5</v>
      </c>
      <c r="J52" s="215"/>
      <c r="K52" s="215"/>
      <c r="L52" s="215"/>
      <c r="M52" s="222">
        <f>A48</f>
        <v>8</v>
      </c>
      <c r="N52" s="222">
        <v>5</v>
      </c>
      <c r="O52" s="225">
        <f>I48</f>
        <v>6446.5</v>
      </c>
    </row>
    <row r="53" spans="1:15" ht="7.5" customHeight="1">
      <c r="A53" s="211"/>
      <c r="B53" s="203"/>
      <c r="C53" s="194"/>
      <c r="D53" s="195"/>
      <c r="E53" s="195"/>
      <c r="F53" s="194"/>
      <c r="G53" s="197"/>
      <c r="H53" s="214"/>
      <c r="I53" s="215"/>
      <c r="J53" s="215"/>
      <c r="K53" s="215"/>
      <c r="L53" s="215"/>
      <c r="M53" s="222">
        <f>A48</f>
        <v>8</v>
      </c>
      <c r="N53" s="222">
        <v>6</v>
      </c>
      <c r="O53" s="225">
        <f>I48</f>
        <v>6446.5</v>
      </c>
    </row>
    <row r="54" spans="1:17" s="202" customFormat="1" ht="12.75" customHeight="1">
      <c r="A54" s="212">
        <v>9</v>
      </c>
      <c r="B54" s="198" t="str">
        <f>VLOOKUP($B56,Startlist!$B:$H,6,FALSE)&amp;" II"</f>
        <v>TIKKRI MOTORSPORT II</v>
      </c>
      <c r="C54" s="199"/>
      <c r="D54" s="200"/>
      <c r="E54" s="200"/>
      <c r="F54" s="199"/>
      <c r="G54" s="201"/>
      <c r="H54" s="218" t="s">
        <v>1821</v>
      </c>
      <c r="I54" s="219">
        <f>SMALL(I56:I58,1)+SMALL(I56:I58,2)</f>
        <v>6709.299999999999</v>
      </c>
      <c r="J54" s="220">
        <f>INT(I54/3600)</f>
        <v>1</v>
      </c>
      <c r="K54" s="221" t="str">
        <f>CONCATENATE("0",INT((I54-(J54*3600))/60))</f>
        <v>051</v>
      </c>
      <c r="L54" s="219" t="str">
        <f>CONCATENATE("0",ROUND(I54-(J54*3600)-(K54*60),1))</f>
        <v>049,3</v>
      </c>
      <c r="M54" s="222">
        <f>A54</f>
        <v>9</v>
      </c>
      <c r="N54" s="222">
        <v>1</v>
      </c>
      <c r="O54" s="223">
        <f>I54</f>
        <v>6709.299999999999</v>
      </c>
      <c r="P54" s="224"/>
      <c r="Q54" s="224"/>
    </row>
    <row r="55" spans="1:15" ht="7.5" customHeight="1">
      <c r="A55" s="211"/>
      <c r="B55" s="203"/>
      <c r="C55" s="194"/>
      <c r="D55" s="195"/>
      <c r="E55" s="195"/>
      <c r="F55" s="194"/>
      <c r="G55" s="197"/>
      <c r="H55" s="214"/>
      <c r="I55" s="215"/>
      <c r="J55" s="215"/>
      <c r="K55" s="215"/>
      <c r="L55" s="215"/>
      <c r="M55" s="222">
        <f>A54</f>
        <v>9</v>
      </c>
      <c r="N55" s="222">
        <v>2</v>
      </c>
      <c r="O55" s="225">
        <f>I54</f>
        <v>6709.299999999999</v>
      </c>
    </row>
    <row r="56" spans="1:15" ht="12.75" customHeight="1">
      <c r="A56" s="211"/>
      <c r="B56" s="203">
        <v>50</v>
      </c>
      <c r="C56" s="194" t="str">
        <f>VLOOKUP($B56,Startlist!$B:$H,2,FALSE)</f>
        <v>MV6</v>
      </c>
      <c r="D56" s="197" t="str">
        <f>VLOOKUP($B56,Startlist!$B:$H,3,FALSE)</f>
        <v>Martin Vatter</v>
      </c>
      <c r="E56" s="197" t="str">
        <f>VLOOKUP($B56,Startlist!$B:$H,4,FALSE)</f>
        <v>Oliver Peebo</v>
      </c>
      <c r="F56" s="194" t="str">
        <f>VLOOKUP($B56,Startlist!$B:$H,5,FALSE)</f>
        <v>EST</v>
      </c>
      <c r="G56" s="197" t="str">
        <f>VLOOKUP($B56,Startlist!$B:$H,7,FALSE)</f>
        <v>Honda Civic Type-R</v>
      </c>
      <c r="H56" s="226" t="s">
        <v>1627</v>
      </c>
      <c r="I56" s="227">
        <f>IF(ISERROR(FIND(":",H56)),LEFT(H56,FIND(".",H56,1)-1)*60+RIGHT(H56,LEN(H56)-FIND(".",H56,1)),LEFT(H56,FIND(":",H56,1)-1)*3600+MID(H56,4,2)*60+RIGHT(H56,LEN(H56)-FIND(".",H56,1)))</f>
        <v>3467.1</v>
      </c>
      <c r="J56" s="227"/>
      <c r="K56" s="215"/>
      <c r="L56" s="215"/>
      <c r="M56" s="222">
        <f>A54</f>
        <v>9</v>
      </c>
      <c r="N56" s="222">
        <v>3</v>
      </c>
      <c r="O56" s="225">
        <f>I54</f>
        <v>6709.299999999999</v>
      </c>
    </row>
    <row r="57" spans="1:15" ht="12.75" customHeight="1">
      <c r="A57" s="211"/>
      <c r="B57" s="203">
        <v>56</v>
      </c>
      <c r="C57" s="194" t="str">
        <f>VLOOKUP($B57,Startlist!$B:$H,2,FALSE)</f>
        <v>MV6</v>
      </c>
      <c r="D57" s="197" t="str">
        <f>VLOOKUP($B57,Startlist!$B:$H,3,FALSE)</f>
        <v>Kasper Koosa</v>
      </c>
      <c r="E57" s="197" t="str">
        <f>VLOOKUP($B57,Startlist!$B:$H,4,FALSE)</f>
        <v>Ronald Jürgenson</v>
      </c>
      <c r="F57" s="194" t="str">
        <f>VLOOKUP($B57,Startlist!$B:$H,5,FALSE)</f>
        <v>EST</v>
      </c>
      <c r="G57" s="197" t="str">
        <f>VLOOKUP($B57,Startlist!$B:$H,7,FALSE)</f>
        <v>Nissan Sunny GTI</v>
      </c>
      <c r="H57" s="226" t="s">
        <v>1632</v>
      </c>
      <c r="I57" s="227">
        <f>IF(ISERROR(FIND(":",H57)),LEFT(H57,FIND(".",H57,1)-1)*60+RIGHT(H57,LEN(H57)-FIND(".",H57,1)),LEFT(H57,FIND(":",H57,1)-1)*3600+MID(H57,4,2)*60+RIGHT(H57,LEN(H57)-FIND(".",H57,1)))</f>
        <v>3480.6</v>
      </c>
      <c r="J57" s="227"/>
      <c r="K57" s="215"/>
      <c r="L57" s="215"/>
      <c r="M57" s="222">
        <f>A54</f>
        <v>9</v>
      </c>
      <c r="N57" s="222">
        <v>4</v>
      </c>
      <c r="O57" s="225">
        <f>I54</f>
        <v>6709.299999999999</v>
      </c>
    </row>
    <row r="58" spans="1:15" ht="12.75" customHeight="1">
      <c r="A58" s="211"/>
      <c r="B58" s="203">
        <v>205</v>
      </c>
      <c r="C58" s="194" t="str">
        <f>VLOOKUP($B58,Startlist!$B:$H,2,FALSE)</f>
        <v>MV3</v>
      </c>
      <c r="D58" s="197" t="str">
        <f>VLOOKUP($B58,Startlist!$B:$H,3,FALSE)</f>
        <v>Alvar Kuusik</v>
      </c>
      <c r="E58" s="197" t="str">
        <f>VLOOKUP($B58,Startlist!$B:$H,4,FALSE)</f>
        <v>Riho Kens</v>
      </c>
      <c r="F58" s="194" t="str">
        <f>VLOOKUP($B58,Startlist!$B:$H,5,FALSE)</f>
        <v>EST</v>
      </c>
      <c r="G58" s="197" t="str">
        <f>VLOOKUP($B58,Startlist!$B:$H,7,FALSE)</f>
        <v>Ford Fiesta R2</v>
      </c>
      <c r="H58" s="226" t="s">
        <v>1521</v>
      </c>
      <c r="I58" s="227">
        <f>IF(ISERROR(FIND(":",H58)),LEFT(H58,FIND(".",H58,1)-1)*60+RIGHT(H58,LEN(H58)-FIND(".",H58,1)),LEFT(H58,FIND(":",H58,1)-1)*3600+MID(H58,4,2)*60+RIGHT(H58,LEN(H58)-FIND(".",H58,1)))</f>
        <v>3242.2</v>
      </c>
      <c r="J58" s="215"/>
      <c r="K58" s="215"/>
      <c r="L58" s="215"/>
      <c r="M58" s="222">
        <f>A54</f>
        <v>9</v>
      </c>
      <c r="N58" s="222">
        <v>5</v>
      </c>
      <c r="O58" s="225">
        <f>I54</f>
        <v>6709.299999999999</v>
      </c>
    </row>
    <row r="59" spans="1:15" ht="7.5" customHeight="1">
      <c r="A59" s="211"/>
      <c r="B59" s="203"/>
      <c r="C59" s="194"/>
      <c r="D59" s="195"/>
      <c r="E59" s="195"/>
      <c r="F59" s="194"/>
      <c r="G59" s="197"/>
      <c r="H59" s="214"/>
      <c r="I59" s="215"/>
      <c r="J59" s="215"/>
      <c r="K59" s="215"/>
      <c r="L59" s="215"/>
      <c r="M59" s="222">
        <f>A54</f>
        <v>9</v>
      </c>
      <c r="N59" s="222">
        <v>6</v>
      </c>
      <c r="O59" s="225">
        <f>I54</f>
        <v>6709.299999999999</v>
      </c>
    </row>
    <row r="60" spans="1:17" s="202" customFormat="1" ht="12.75" customHeight="1">
      <c r="A60" s="212">
        <v>10</v>
      </c>
      <c r="B60" s="198" t="str">
        <f>VLOOKUP($B62,Startlist!$B:$H,6,FALSE)</f>
        <v>CONE FOREST RALLY TEAM</v>
      </c>
      <c r="C60" s="199"/>
      <c r="D60" s="200"/>
      <c r="E60" s="200"/>
      <c r="F60" s="199"/>
      <c r="G60" s="201"/>
      <c r="H60" s="218" t="s">
        <v>1822</v>
      </c>
      <c r="I60" s="219">
        <f>SMALL(I62:I64,1)+SMALL(I62:I64,2)</f>
        <v>6752.5</v>
      </c>
      <c r="J60" s="220">
        <f>INT(I60/3600)</f>
        <v>1</v>
      </c>
      <c r="K60" s="221" t="str">
        <f>CONCATENATE("0",INT((I60-(J60*3600))/60))</f>
        <v>052</v>
      </c>
      <c r="L60" s="219" t="str">
        <f>CONCATENATE("0",ROUND(I60-(J60*3600)-(K60*60),1))</f>
        <v>032,5</v>
      </c>
      <c r="M60" s="222">
        <f>A60</f>
        <v>10</v>
      </c>
      <c r="N60" s="222">
        <v>1</v>
      </c>
      <c r="O60" s="223">
        <f>I60</f>
        <v>6752.5</v>
      </c>
      <c r="P60" s="224"/>
      <c r="Q60" s="224"/>
    </row>
    <row r="61" spans="1:15" ht="7.5" customHeight="1">
      <c r="A61" s="211"/>
      <c r="B61" s="203"/>
      <c r="C61" s="194"/>
      <c r="D61" s="195"/>
      <c r="E61" s="195"/>
      <c r="F61" s="194"/>
      <c r="G61" s="197"/>
      <c r="H61" s="214"/>
      <c r="I61" s="215"/>
      <c r="J61" s="215"/>
      <c r="K61" s="215"/>
      <c r="L61" s="215"/>
      <c r="M61" s="222">
        <f>A60</f>
        <v>10</v>
      </c>
      <c r="N61" s="222">
        <v>2</v>
      </c>
      <c r="O61" s="225">
        <f>I60</f>
        <v>6752.5</v>
      </c>
    </row>
    <row r="62" spans="1:15" ht="12.75" customHeight="1">
      <c r="A62" s="211"/>
      <c r="B62" s="203">
        <v>26</v>
      </c>
      <c r="C62" s="194" t="str">
        <f>VLOOKUP($B62,Startlist!$B:$H,2,FALSE)</f>
        <v>MV2</v>
      </c>
      <c r="D62" s="197" t="str">
        <f>VLOOKUP($B62,Startlist!$B:$H,3,FALSE)</f>
        <v>Sergey Uger</v>
      </c>
      <c r="E62" s="197" t="str">
        <f>VLOOKUP($B62,Startlist!$B:$H,4,FALSE)</f>
        <v>Trofim Chikin</v>
      </c>
      <c r="F62" s="194" t="str">
        <f>VLOOKUP($B62,Startlist!$B:$H,5,FALSE)</f>
        <v>ISR / RUS</v>
      </c>
      <c r="G62" s="197" t="str">
        <f>VLOOKUP($B62,Startlist!$B:$H,7,FALSE)</f>
        <v>Mitsubishi Lancer Evo 10</v>
      </c>
      <c r="H62" s="226" t="s">
        <v>1552</v>
      </c>
      <c r="I62" s="227">
        <f>IF(ISERROR(FIND(":",H62)),LEFT(H62,FIND(".",H62,1)-1)*60+RIGHT(H62,LEN(H62)-FIND(".",H62,1)),LEFT(H62,FIND(":",H62,1)-1)*3600+MID(H62,4,2)*60+RIGHT(H62,LEN(H62)-FIND(".",H62,1)))</f>
        <v>3353.7</v>
      </c>
      <c r="J62" s="227"/>
      <c r="K62" s="215"/>
      <c r="L62" s="215"/>
      <c r="M62" s="222">
        <f>A60</f>
        <v>10</v>
      </c>
      <c r="N62" s="222">
        <v>3</v>
      </c>
      <c r="O62" s="225">
        <f>I60</f>
        <v>6752.5</v>
      </c>
    </row>
    <row r="63" spans="1:15" ht="12.75" customHeight="1">
      <c r="A63" s="211"/>
      <c r="B63" s="203">
        <v>42</v>
      </c>
      <c r="C63" s="194" t="str">
        <f>VLOOKUP($B63,Startlist!$B:$H,2,FALSE)</f>
        <v>MV8</v>
      </c>
      <c r="D63" s="197" t="str">
        <f>VLOOKUP($B63,Startlist!$B:$H,3,FALSE)</f>
        <v>Denis Levyatov</v>
      </c>
      <c r="E63" s="197" t="str">
        <f>VLOOKUP($B63,Startlist!$B:$H,4,FALSE)</f>
        <v>Mariya Uger</v>
      </c>
      <c r="F63" s="194" t="str">
        <f>VLOOKUP($B63,Startlist!$B:$H,5,FALSE)</f>
        <v>RUS / ISR</v>
      </c>
      <c r="G63" s="197" t="str">
        <f>VLOOKUP($B63,Startlist!$B:$H,7,FALSE)</f>
        <v>Subaru Impreza</v>
      </c>
      <c r="H63" s="226" t="s">
        <v>1562</v>
      </c>
      <c r="I63" s="227">
        <f>IF(ISERROR(FIND(":",H63)),LEFT(H63,FIND(".",H63,1)-1)*60+RIGHT(H63,LEN(H63)-FIND(".",H63,1)),LEFT(H63,FIND(":",H63,1)-1)*3600+MID(H63,4,2)*60+RIGHT(H63,LEN(H63)-FIND(".",H63,1)))</f>
        <v>3398.8</v>
      </c>
      <c r="J63" s="227"/>
      <c r="K63" s="215"/>
      <c r="L63" s="215"/>
      <c r="M63" s="222">
        <f>A60</f>
        <v>10</v>
      </c>
      <c r="N63" s="222">
        <v>4</v>
      </c>
      <c r="O63" s="225">
        <f>I60</f>
        <v>6752.5</v>
      </c>
    </row>
    <row r="64" spans="1:15" ht="12.75" customHeight="1">
      <c r="A64" s="211"/>
      <c r="B64" s="203"/>
      <c r="C64" s="194"/>
      <c r="D64" s="197"/>
      <c r="E64" s="197"/>
      <c r="F64" s="194"/>
      <c r="G64" s="197"/>
      <c r="H64" s="226"/>
      <c r="I64" s="227"/>
      <c r="J64" s="215"/>
      <c r="K64" s="215"/>
      <c r="L64" s="215"/>
      <c r="M64" s="222">
        <f>A60</f>
        <v>10</v>
      </c>
      <c r="N64" s="222">
        <v>5</v>
      </c>
      <c r="O64" s="225">
        <f>I60</f>
        <v>6752.5</v>
      </c>
    </row>
    <row r="65" spans="1:15" ht="7.5" customHeight="1">
      <c r="A65" s="211"/>
      <c r="B65" s="203"/>
      <c r="C65" s="194"/>
      <c r="D65" s="195"/>
      <c r="E65" s="195"/>
      <c r="F65" s="194"/>
      <c r="G65" s="197"/>
      <c r="H65" s="214"/>
      <c r="I65" s="215"/>
      <c r="J65" s="215"/>
      <c r="K65" s="215"/>
      <c r="L65" s="215"/>
      <c r="M65" s="222">
        <f>A60</f>
        <v>10</v>
      </c>
      <c r="N65" s="222">
        <v>6</v>
      </c>
      <c r="O65" s="225">
        <f>I60</f>
        <v>6752.5</v>
      </c>
    </row>
    <row r="66" spans="1:17" s="202" customFormat="1" ht="12.75" customHeight="1">
      <c r="A66" s="212">
        <v>11</v>
      </c>
      <c r="B66" s="198" t="str">
        <f>VLOOKUP($B68,Startlist!$B:$H,6,FALSE)&amp;" 2"</f>
        <v>ECOM MOTORSPORT 2</v>
      </c>
      <c r="C66" s="199"/>
      <c r="D66" s="200"/>
      <c r="E66" s="200"/>
      <c r="F66" s="199"/>
      <c r="G66" s="201"/>
      <c r="H66" s="218" t="s">
        <v>1823</v>
      </c>
      <c r="I66" s="219">
        <f>SMALL(I68:I70,1)+SMALL(I68:I70,2)</f>
        <v>6908.7</v>
      </c>
      <c r="J66" s="220">
        <f>INT(I66/3600)</f>
        <v>1</v>
      </c>
      <c r="K66" s="221" t="str">
        <f>CONCATENATE("0",INT((I66-(J66*3600))/60))</f>
        <v>055</v>
      </c>
      <c r="L66" s="219" t="str">
        <f>CONCATENATE("0",ROUND(I66-(J66*3600)-(K66*60),1))</f>
        <v>08,7</v>
      </c>
      <c r="M66" s="222">
        <f>A66</f>
        <v>11</v>
      </c>
      <c r="N66" s="222">
        <v>1</v>
      </c>
      <c r="O66" s="223">
        <f>I66</f>
        <v>6908.7</v>
      </c>
      <c r="P66" s="224"/>
      <c r="Q66" s="224"/>
    </row>
    <row r="67" spans="1:15" ht="7.5" customHeight="1">
      <c r="A67" s="211"/>
      <c r="B67" s="203"/>
      <c r="C67" s="194"/>
      <c r="D67" s="195"/>
      <c r="E67" s="195"/>
      <c r="F67" s="194"/>
      <c r="G67" s="197"/>
      <c r="H67" s="214"/>
      <c r="I67" s="215"/>
      <c r="J67" s="215"/>
      <c r="K67" s="215"/>
      <c r="L67" s="215"/>
      <c r="M67" s="222">
        <f>A66</f>
        <v>11</v>
      </c>
      <c r="N67" s="222">
        <v>2</v>
      </c>
      <c r="O67" s="225">
        <f>I66</f>
        <v>6908.7</v>
      </c>
    </row>
    <row r="68" spans="1:15" ht="12.75" customHeight="1">
      <c r="A68" s="211"/>
      <c r="B68" s="203">
        <v>45</v>
      </c>
      <c r="C68" s="194" t="str">
        <f>VLOOKUP($B68,Startlist!$B:$H,2,FALSE)</f>
        <v>MV7</v>
      </c>
      <c r="D68" s="197" t="str">
        <f>VLOOKUP($B68,Startlist!$B:$H,3,FALSE)</f>
        <v>Raiko Aru</v>
      </c>
      <c r="E68" s="197" t="str">
        <f>VLOOKUP($B68,Startlist!$B:$H,4,FALSE)</f>
        <v>Veiko Kullamäe</v>
      </c>
      <c r="F68" s="194" t="str">
        <f>VLOOKUP($B68,Startlist!$B:$H,5,FALSE)</f>
        <v>EST</v>
      </c>
      <c r="G68" s="197" t="str">
        <f>VLOOKUP($B68,Startlist!$B:$H,7,FALSE)</f>
        <v>BMW 325</v>
      </c>
      <c r="H68" s="226" t="s">
        <v>1656</v>
      </c>
      <c r="I68" s="227">
        <f>IF(ISERROR(FIND(":",H68)),LEFT(H68,FIND(".",H68,1)-1)*60+RIGHT(H68,LEN(H68)-FIND(".",H68,1)),LEFT(H68,FIND(":",H68,1)-1)*3600+MID(H68,4,2)*60+RIGHT(H68,LEN(H68)-FIND(".",H68,1)))</f>
        <v>3628.6</v>
      </c>
      <c r="J68" s="227"/>
      <c r="K68" s="215"/>
      <c r="L68" s="215"/>
      <c r="M68" s="222">
        <f>A66</f>
        <v>11</v>
      </c>
      <c r="N68" s="222">
        <v>3</v>
      </c>
      <c r="O68" s="225">
        <f>I66</f>
        <v>6908.7</v>
      </c>
    </row>
    <row r="69" spans="1:15" ht="12.75" customHeight="1">
      <c r="A69" s="211"/>
      <c r="B69" s="203">
        <v>47</v>
      </c>
      <c r="C69" s="194" t="str">
        <f>VLOOKUP($B69,Startlist!$B:$H,2,FALSE)</f>
        <v>MV6</v>
      </c>
      <c r="D69" s="197" t="str">
        <f>VLOOKUP($B69,Startlist!$B:$H,3,FALSE)</f>
        <v>Karel Tölp</v>
      </c>
      <c r="E69" s="197" t="str">
        <f>VLOOKUP($B69,Startlist!$B:$H,4,FALSE)</f>
        <v>Teele Sepp</v>
      </c>
      <c r="F69" s="194" t="str">
        <f>VLOOKUP($B69,Startlist!$B:$H,5,FALSE)</f>
        <v>EST</v>
      </c>
      <c r="G69" s="197" t="str">
        <f>VLOOKUP($B69,Startlist!$B:$H,7,FALSE)</f>
        <v>Honda Civic Type-R</v>
      </c>
      <c r="H69" s="226" t="s">
        <v>1528</v>
      </c>
      <c r="I69" s="227">
        <f>IF(ISERROR(FIND(":",H69)),LEFT(H69,FIND(".",H69,1)-1)*60+RIGHT(H69,LEN(H69)-FIND(".",H69,1)),LEFT(H69,FIND(":",H69,1)-1)*3600+MID(H69,4,2)*60+RIGHT(H69,LEN(H69)-FIND(".",H69,1)))</f>
        <v>3280.1</v>
      </c>
      <c r="J69" s="227"/>
      <c r="K69" s="215"/>
      <c r="L69" s="215"/>
      <c r="M69" s="222">
        <f>A66</f>
        <v>11</v>
      </c>
      <c r="N69" s="222">
        <v>4</v>
      </c>
      <c r="O69" s="225">
        <f>I66</f>
        <v>6908.7</v>
      </c>
    </row>
    <row r="70" spans="1:15" ht="12.75" customHeight="1">
      <c r="A70" s="211"/>
      <c r="B70" s="203">
        <v>51</v>
      </c>
      <c r="C70" s="194" t="str">
        <f>VLOOKUP($B70,Startlist!$B:$H,2,FALSE)</f>
        <v>MV7</v>
      </c>
      <c r="D70" s="197" t="str">
        <f>VLOOKUP($B70,Startlist!$B:$H,3,FALSE)</f>
        <v>Ott Mesikäpp</v>
      </c>
      <c r="E70" s="197" t="str">
        <f>VLOOKUP($B70,Startlist!$B:$H,4,FALSE)</f>
        <v>Alvar Kuutok</v>
      </c>
      <c r="F70" s="194" t="str">
        <f>VLOOKUP($B70,Startlist!$B:$H,5,FALSE)</f>
        <v>EST</v>
      </c>
      <c r="G70" s="197" t="str">
        <f>VLOOKUP($B70,Startlist!$B:$H,7,FALSE)</f>
        <v>BMW M3</v>
      </c>
      <c r="H70" s="226" t="s">
        <v>1661</v>
      </c>
      <c r="I70" s="227">
        <f>IF(ISERROR(FIND(":",H70)),LEFT(H70,FIND(".",H70,1)-1)*60+RIGHT(H70,LEN(H70)-FIND(".",H70,1)),LEFT(H70,FIND(":",H70,1)-1)*3600+MID(H70,4,2)*60+RIGHT(H70,LEN(H70)-FIND(".",H70,1)))</f>
        <v>3665</v>
      </c>
      <c r="J70" s="215"/>
      <c r="K70" s="215"/>
      <c r="L70" s="215"/>
      <c r="M70" s="222">
        <f>A66</f>
        <v>11</v>
      </c>
      <c r="N70" s="222">
        <v>5</v>
      </c>
      <c r="O70" s="225">
        <f>I66</f>
        <v>6908.7</v>
      </c>
    </row>
    <row r="71" spans="1:15" ht="7.5" customHeight="1">
      <c r="A71" s="211"/>
      <c r="B71" s="203"/>
      <c r="C71" s="194"/>
      <c r="D71" s="195"/>
      <c r="E71" s="195"/>
      <c r="F71" s="194"/>
      <c r="G71" s="197"/>
      <c r="H71" s="214"/>
      <c r="I71" s="215"/>
      <c r="J71" s="215"/>
      <c r="K71" s="215"/>
      <c r="L71" s="215"/>
      <c r="M71" s="222">
        <f>A66</f>
        <v>11</v>
      </c>
      <c r="N71" s="222">
        <v>6</v>
      </c>
      <c r="O71" s="225">
        <f>I66</f>
        <v>6908.7</v>
      </c>
    </row>
    <row r="72" spans="1:17" s="202" customFormat="1" ht="12.75" customHeight="1">
      <c r="A72" s="212"/>
      <c r="B72" s="198" t="str">
        <f>VLOOKUP($B74,Startlist!$B:$H,6,FALSE)</f>
        <v>KAUR MOTORSPORT</v>
      </c>
      <c r="C72" s="199"/>
      <c r="D72" s="200"/>
      <c r="E72" s="200"/>
      <c r="F72" s="199"/>
      <c r="G72" s="201"/>
      <c r="H72" s="232" t="s">
        <v>1189</v>
      </c>
      <c r="I72" s="219" t="e">
        <f>SMALL(I74:I76,1)+SMALL(I74:I76,2)</f>
        <v>#NUM!</v>
      </c>
      <c r="J72" s="220" t="e">
        <f>INT(I72/3600)</f>
        <v>#NUM!</v>
      </c>
      <c r="K72" s="221" t="e">
        <f>CONCATENATE("0",INT((I72-(J72*3600))/60))</f>
        <v>#NUM!</v>
      </c>
      <c r="L72" s="219" t="e">
        <f>CONCATENATE("0",ROUND(I72-(J72*3600)-(K72*60),1))</f>
        <v>#NUM!</v>
      </c>
      <c r="M72" s="222">
        <f>A72</f>
        <v>0</v>
      </c>
      <c r="N72" s="222">
        <v>1</v>
      </c>
      <c r="O72" s="223" t="e">
        <f>I72</f>
        <v>#NUM!</v>
      </c>
      <c r="P72" s="224"/>
      <c r="Q72" s="224"/>
    </row>
    <row r="73" spans="1:15" ht="7.5" customHeight="1">
      <c r="A73" s="211"/>
      <c r="B73" s="203"/>
      <c r="C73" s="194"/>
      <c r="D73" s="195"/>
      <c r="E73" s="195"/>
      <c r="F73" s="194"/>
      <c r="G73" s="197"/>
      <c r="H73" s="214"/>
      <c r="I73" s="215"/>
      <c r="J73" s="215"/>
      <c r="K73" s="215"/>
      <c r="L73" s="215"/>
      <c r="M73" s="222">
        <f>A72</f>
        <v>0</v>
      </c>
      <c r="N73" s="222">
        <v>2</v>
      </c>
      <c r="O73" s="225" t="e">
        <f>I72</f>
        <v>#NUM!</v>
      </c>
    </row>
    <row r="74" spans="1:15" ht="12.75" customHeight="1">
      <c r="A74" s="211"/>
      <c r="B74" s="203">
        <v>4</v>
      </c>
      <c r="C74" s="194" t="str">
        <f>VLOOKUP($B74,Startlist!$B:$H,2,FALSE)</f>
        <v>MV2</v>
      </c>
      <c r="D74" s="197" t="str">
        <f>VLOOKUP($B74,Startlist!$B:$H,3,FALSE)</f>
        <v>Egon Kaur</v>
      </c>
      <c r="E74" s="197" t="str">
        <f>VLOOKUP($B74,Startlist!$B:$H,4,FALSE)</f>
        <v>Annika Arnek</v>
      </c>
      <c r="F74" s="194" t="str">
        <f>VLOOKUP($B74,Startlist!$B:$H,5,FALSE)</f>
        <v>EST</v>
      </c>
      <c r="G74" s="197" t="str">
        <f>VLOOKUP($B74,Startlist!$B:$H,7,FALSE)</f>
        <v>Mitsubishi Lancer Evo 9</v>
      </c>
      <c r="H74" s="226" t="s">
        <v>1455</v>
      </c>
      <c r="I74" s="227">
        <f>IF(ISERROR(FIND(":",H74)),LEFT(H74,FIND(".",H74,1)-1)*60+RIGHT(H74,LEN(H74)-FIND(".",H74,1)),LEFT(H74,FIND(":",H74,1)-1)*3600+MID(H74,4,2)*60+RIGHT(H74,LEN(H74)-FIND(".",H74,1)))</f>
        <v>2878.3</v>
      </c>
      <c r="J74" s="227"/>
      <c r="K74" s="215"/>
      <c r="L74" s="215"/>
      <c r="M74" s="222">
        <f>A72</f>
        <v>0</v>
      </c>
      <c r="N74" s="222">
        <v>3</v>
      </c>
      <c r="O74" s="225" t="e">
        <f>I72</f>
        <v>#NUM!</v>
      </c>
    </row>
    <row r="75" spans="1:15" ht="12.75" customHeight="1">
      <c r="A75" s="211"/>
      <c r="B75" s="203">
        <v>12</v>
      </c>
      <c r="C75" s="194" t="str">
        <f>VLOOKUP($B75,Startlist!$B:$H,2,FALSE)</f>
        <v>MV8</v>
      </c>
      <c r="D75" s="197" t="str">
        <f>VLOOKUP($B75,Startlist!$B:$H,3,FALSE)</f>
        <v>Allan Ilves</v>
      </c>
      <c r="E75" s="197" t="str">
        <f>VLOOKUP($B75,Startlist!$B:$H,4,FALSE)</f>
        <v>Kristo Tamm</v>
      </c>
      <c r="F75" s="194" t="str">
        <f>VLOOKUP($B75,Startlist!$B:$H,5,FALSE)</f>
        <v>EST</v>
      </c>
      <c r="G75" s="197" t="str">
        <f>VLOOKUP($B75,Startlist!$B:$H,7,FALSE)</f>
        <v>Mitsubishi Lancer Evo 8</v>
      </c>
      <c r="H75" s="230" t="s">
        <v>1188</v>
      </c>
      <c r="I75" s="227"/>
      <c r="J75" s="227"/>
      <c r="K75" s="215"/>
      <c r="L75" s="215"/>
      <c r="M75" s="222">
        <f>A72</f>
        <v>0</v>
      </c>
      <c r="N75" s="222">
        <v>4</v>
      </c>
      <c r="O75" s="225" t="e">
        <f>I72</f>
        <v>#NUM!</v>
      </c>
    </row>
    <row r="76" spans="1:15" ht="12.75" customHeight="1">
      <c r="A76" s="211"/>
      <c r="B76" s="203">
        <v>24</v>
      </c>
      <c r="C76" s="194" t="str">
        <f>VLOOKUP($B76,Startlist!$B:$H,2,FALSE)</f>
        <v>MV4</v>
      </c>
      <c r="D76" s="197" t="str">
        <f>VLOOKUP($B76,Startlist!$B:$H,3,FALSE)</f>
        <v>Roland Poom</v>
      </c>
      <c r="E76" s="197" t="str">
        <f>VLOOKUP($B76,Startlist!$B:$H,4,FALSE)</f>
        <v>Marti Halling</v>
      </c>
      <c r="F76" s="194" t="str">
        <f>VLOOKUP($B76,Startlist!$B:$H,5,FALSE)</f>
        <v>EST</v>
      </c>
      <c r="G76" s="197" t="str">
        <f>VLOOKUP($B76,Startlist!$B:$H,7,FALSE)</f>
        <v>Ford Fiesta R2</v>
      </c>
      <c r="H76" s="230" t="s">
        <v>1188</v>
      </c>
      <c r="I76" s="227"/>
      <c r="J76" s="215"/>
      <c r="K76" s="215"/>
      <c r="L76" s="215"/>
      <c r="M76" s="222">
        <f>A72</f>
        <v>0</v>
      </c>
      <c r="N76" s="222">
        <v>5</v>
      </c>
      <c r="O76" s="225" t="e">
        <f>I72</f>
        <v>#NUM!</v>
      </c>
    </row>
    <row r="77" spans="1:15" ht="7.5" customHeight="1">
      <c r="A77" s="211"/>
      <c r="B77" s="203"/>
      <c r="C77" s="194"/>
      <c r="D77" s="195"/>
      <c r="E77" s="195"/>
      <c r="F77" s="194"/>
      <c r="G77" s="197"/>
      <c r="H77" s="214"/>
      <c r="I77" s="215"/>
      <c r="J77" s="215"/>
      <c r="K77" s="215"/>
      <c r="L77" s="215"/>
      <c r="M77" s="222">
        <f>A72</f>
        <v>0</v>
      </c>
      <c r="N77" s="222">
        <v>6</v>
      </c>
      <c r="O77" s="225" t="e">
        <f>I72</f>
        <v>#NUM!</v>
      </c>
    </row>
    <row r="78" spans="1:17" s="202" customFormat="1" ht="12.75" customHeight="1">
      <c r="A78" s="212"/>
      <c r="B78" s="198" t="str">
        <f>VLOOKUP($B80,Startlist!$B:$H,6,FALSE)</f>
        <v>SPORTS RACING TECHNOLOGIES</v>
      </c>
      <c r="C78" s="199"/>
      <c r="D78" s="200"/>
      <c r="E78" s="200"/>
      <c r="F78" s="199"/>
      <c r="G78" s="201"/>
      <c r="H78" s="232" t="s">
        <v>1189</v>
      </c>
      <c r="I78" s="219" t="e">
        <f>SMALL(I80:I82,1)+SMALL(I80:I82,2)</f>
        <v>#NUM!</v>
      </c>
      <c r="J78" s="220" t="e">
        <f>INT(I78/3600)</f>
        <v>#NUM!</v>
      </c>
      <c r="K78" s="221" t="e">
        <f>CONCATENATE("0",INT((I78-(J78*3600))/60))</f>
        <v>#NUM!</v>
      </c>
      <c r="L78" s="219" t="e">
        <f>CONCATENATE("0",ROUND(I78-(J78*3600)-(K78*60),1))</f>
        <v>#NUM!</v>
      </c>
      <c r="M78" s="222">
        <f>A78</f>
        <v>0</v>
      </c>
      <c r="N78" s="222">
        <v>1</v>
      </c>
      <c r="O78" s="223" t="e">
        <f>I78</f>
        <v>#NUM!</v>
      </c>
      <c r="P78" s="224"/>
      <c r="Q78" s="224"/>
    </row>
    <row r="79" spans="1:15" ht="7.5" customHeight="1">
      <c r="A79" s="211"/>
      <c r="B79" s="203"/>
      <c r="C79" s="194"/>
      <c r="D79" s="195"/>
      <c r="E79" s="195"/>
      <c r="F79" s="194"/>
      <c r="G79" s="197"/>
      <c r="H79" s="214"/>
      <c r="I79" s="215"/>
      <c r="J79" s="215"/>
      <c r="K79" s="215"/>
      <c r="L79" s="215"/>
      <c r="M79" s="222">
        <f>A78</f>
        <v>0</v>
      </c>
      <c r="N79" s="222">
        <v>2</v>
      </c>
      <c r="O79" s="225" t="e">
        <f>I78</f>
        <v>#NUM!</v>
      </c>
    </row>
    <row r="80" spans="1:15" ht="12.75" customHeight="1">
      <c r="A80" s="211"/>
      <c r="B80" s="203">
        <v>18</v>
      </c>
      <c r="C80" s="194" t="str">
        <f>VLOOKUP($B80,Startlist!$B:$H,2,FALSE)</f>
        <v>MV4</v>
      </c>
      <c r="D80" s="197" t="str">
        <f>VLOOKUP($B80,Startlist!$B:$H,3,FALSE)</f>
        <v>Vasily Gryazin</v>
      </c>
      <c r="E80" s="197" t="str">
        <f>VLOOKUP($B80,Startlist!$B:$H,4,FALSE)</f>
        <v>Dmitrii Lebedik</v>
      </c>
      <c r="F80" s="194" t="str">
        <f>VLOOKUP($B80,Startlist!$B:$H,5,FALSE)</f>
        <v>LAT</v>
      </c>
      <c r="G80" s="197" t="str">
        <f>VLOOKUP($B80,Startlist!$B:$H,7,FALSE)</f>
        <v>Peugeot 208</v>
      </c>
      <c r="H80" s="230" t="s">
        <v>1188</v>
      </c>
      <c r="I80" s="227"/>
      <c r="J80" s="227"/>
      <c r="K80" s="215"/>
      <c r="L80" s="215"/>
      <c r="M80" s="222">
        <f>A78</f>
        <v>0</v>
      </c>
      <c r="N80" s="222">
        <v>3</v>
      </c>
      <c r="O80" s="225" t="e">
        <f>I78</f>
        <v>#NUM!</v>
      </c>
    </row>
    <row r="81" spans="1:15" ht="12.75" customHeight="1">
      <c r="A81" s="211"/>
      <c r="B81" s="203">
        <v>29</v>
      </c>
      <c r="C81" s="194" t="str">
        <f>VLOOKUP($B81,Startlist!$B:$H,2,FALSE)</f>
        <v>MV4</v>
      </c>
      <c r="D81" s="197" t="str">
        <f>VLOOKUP($B81,Startlist!$B:$H,3,FALSE)</f>
        <v>Nikolay Gryazin</v>
      </c>
      <c r="E81" s="197" t="str">
        <f>VLOOKUP($B81,Startlist!$B:$H,4,FALSE)</f>
        <v>Yaroslav Fedorov</v>
      </c>
      <c r="F81" s="194" t="str">
        <f>VLOOKUP($B81,Startlist!$B:$H,5,FALSE)</f>
        <v>LAT / RUS</v>
      </c>
      <c r="G81" s="197" t="str">
        <f>VLOOKUP($B81,Startlist!$B:$H,7,FALSE)</f>
        <v>Peugeot 208</v>
      </c>
      <c r="H81" s="226" t="s">
        <v>1567</v>
      </c>
      <c r="I81" s="227">
        <f>IF(ISERROR(FIND(":",H81)),LEFT(H81,FIND(".",H81,1)-1)*60+RIGHT(H81,LEN(H81)-FIND(".",H81,1)),LEFT(H81,FIND(":",H81,1)-1)*3600+MID(H81,4,2)*60+RIGHT(H81,LEN(H81)-FIND(".",H81,1)))</f>
        <v>3698.1</v>
      </c>
      <c r="J81" s="227"/>
      <c r="K81" s="215"/>
      <c r="L81" s="215"/>
      <c r="M81" s="222">
        <f>A78</f>
        <v>0</v>
      </c>
      <c r="N81" s="222">
        <v>4</v>
      </c>
      <c r="O81" s="225" t="e">
        <f>I78</f>
        <v>#NUM!</v>
      </c>
    </row>
    <row r="82" spans="1:15" ht="12.75" customHeight="1">
      <c r="A82" s="211"/>
      <c r="B82" s="203"/>
      <c r="C82" s="194"/>
      <c r="D82" s="197"/>
      <c r="E82" s="197"/>
      <c r="F82" s="194"/>
      <c r="G82" s="197"/>
      <c r="H82" s="226"/>
      <c r="I82" s="227"/>
      <c r="J82" s="215"/>
      <c r="K82" s="215"/>
      <c r="L82" s="215"/>
      <c r="M82" s="222">
        <f>A78</f>
        <v>0</v>
      </c>
      <c r="N82" s="222">
        <v>5</v>
      </c>
      <c r="O82" s="225" t="e">
        <f>I78</f>
        <v>#NUM!</v>
      </c>
    </row>
    <row r="83" spans="1:15" ht="7.5" customHeight="1">
      <c r="A83" s="211"/>
      <c r="B83" s="203"/>
      <c r="C83" s="194"/>
      <c r="D83" s="195"/>
      <c r="E83" s="195"/>
      <c r="F83" s="194"/>
      <c r="G83" s="197"/>
      <c r="H83" s="214"/>
      <c r="I83" s="215"/>
      <c r="J83" s="215"/>
      <c r="K83" s="215"/>
      <c r="L83" s="215"/>
      <c r="M83" s="222">
        <f>A78</f>
        <v>0</v>
      </c>
      <c r="N83" s="222">
        <v>6</v>
      </c>
      <c r="O83" s="225" t="e">
        <f>I78</f>
        <v>#NUM!</v>
      </c>
    </row>
    <row r="84" spans="1:17" s="202" customFormat="1" ht="12.75" customHeight="1">
      <c r="A84" s="212"/>
      <c r="B84" s="198" t="str">
        <f>VLOOKUP($B86,Startlist!$B:$H,6,FALSE)&amp;" 3"</f>
        <v>ECOM MOTORSPORT 3</v>
      </c>
      <c r="C84" s="199"/>
      <c r="D84" s="200"/>
      <c r="E84" s="200"/>
      <c r="F84" s="199"/>
      <c r="G84" s="201"/>
      <c r="H84" s="232" t="s">
        <v>1189</v>
      </c>
      <c r="I84" s="219" t="e">
        <f>SMALL(I86:I88,1)+SMALL(I86:I88,2)</f>
        <v>#NUM!</v>
      </c>
      <c r="J84" s="220" t="e">
        <f>INT(I84/3600)</f>
        <v>#NUM!</v>
      </c>
      <c r="K84" s="221" t="e">
        <f>CONCATENATE("0",INT((I84-(J84*3600))/60))</f>
        <v>#NUM!</v>
      </c>
      <c r="L84" s="219" t="e">
        <f>CONCATENATE("0",ROUND(I84-(J84*3600)-(K84*60),1))</f>
        <v>#NUM!</v>
      </c>
      <c r="M84" s="222">
        <f>A84</f>
        <v>0</v>
      </c>
      <c r="N84" s="222">
        <v>1</v>
      </c>
      <c r="O84" s="223" t="e">
        <f>I84</f>
        <v>#NUM!</v>
      </c>
      <c r="P84" s="224"/>
      <c r="Q84" s="224"/>
    </row>
    <row r="85" spans="1:15" ht="7.5" customHeight="1">
      <c r="A85" s="211"/>
      <c r="B85" s="203"/>
      <c r="C85" s="194"/>
      <c r="D85" s="195"/>
      <c r="E85" s="195"/>
      <c r="F85" s="194"/>
      <c r="G85" s="197"/>
      <c r="H85" s="214"/>
      <c r="I85" s="215"/>
      <c r="J85" s="215"/>
      <c r="K85" s="215"/>
      <c r="L85" s="215"/>
      <c r="M85" s="222">
        <f>A84</f>
        <v>0</v>
      </c>
      <c r="N85" s="222">
        <v>2</v>
      </c>
      <c r="O85" s="225" t="e">
        <f>I84</f>
        <v>#NUM!</v>
      </c>
    </row>
    <row r="86" spans="1:15" ht="12.75" customHeight="1">
      <c r="A86" s="211"/>
      <c r="B86" s="203">
        <v>48</v>
      </c>
      <c r="C86" s="194" t="str">
        <f>VLOOKUP($B86,Startlist!$B:$H,2,FALSE)</f>
        <v>MV6</v>
      </c>
      <c r="D86" s="197" t="str">
        <f>VLOOKUP($B86,Startlist!$B:$H,3,FALSE)</f>
        <v>Kaspar Kasari</v>
      </c>
      <c r="E86" s="197" t="str">
        <f>VLOOKUP($B86,Startlist!$B:$H,4,FALSE)</f>
        <v>Hannes Kuusmaa</v>
      </c>
      <c r="F86" s="194" t="str">
        <f>VLOOKUP($B86,Startlist!$B:$H,5,FALSE)</f>
        <v>EST</v>
      </c>
      <c r="G86" s="197" t="str">
        <f>VLOOKUP($B86,Startlist!$B:$H,7,FALSE)</f>
        <v>Honda Civic Type-R</v>
      </c>
      <c r="H86" s="230" t="s">
        <v>1188</v>
      </c>
      <c r="I86" s="227"/>
      <c r="J86" s="227"/>
      <c r="K86" s="215"/>
      <c r="L86" s="215"/>
      <c r="M86" s="222">
        <f>A84</f>
        <v>0</v>
      </c>
      <c r="N86" s="222">
        <v>3</v>
      </c>
      <c r="O86" s="225" t="e">
        <f>I84</f>
        <v>#NUM!</v>
      </c>
    </row>
    <row r="87" spans="1:15" ht="12.75" customHeight="1">
      <c r="A87" s="211"/>
      <c r="B87" s="203">
        <v>55</v>
      </c>
      <c r="C87" s="194" t="str">
        <f>VLOOKUP($B87,Startlist!$B:$H,2,FALSE)</f>
        <v>MV6</v>
      </c>
      <c r="D87" s="197" t="str">
        <f>VLOOKUP($B87,Startlist!$B:$H,3,FALSE)</f>
        <v>Marko Ringenberg</v>
      </c>
      <c r="E87" s="197" t="str">
        <f>VLOOKUP($B87,Startlist!$B:$H,4,FALSE)</f>
        <v>Allar Heina</v>
      </c>
      <c r="F87" s="194" t="str">
        <f>VLOOKUP($B87,Startlist!$B:$H,5,FALSE)</f>
        <v>EST</v>
      </c>
      <c r="G87" s="197" t="str">
        <f>VLOOKUP($B87,Startlist!$B:$H,7,FALSE)</f>
        <v>Opel Ascona</v>
      </c>
      <c r="H87" s="226" t="s">
        <v>1572</v>
      </c>
      <c r="I87" s="227">
        <f>IF(ISERROR(FIND(":",H87)),LEFT(H87,FIND(".",H87,1)-1)*60+RIGHT(H87,LEN(H87)-FIND(".",H87,1)),LEFT(H87,FIND(":",H87,1)-1)*3600+MID(H87,4,2)*60+RIGHT(H87,LEN(H87)-FIND(".",H87,1)))</f>
        <v>3804.9</v>
      </c>
      <c r="J87" s="227"/>
      <c r="K87" s="215"/>
      <c r="L87" s="215"/>
      <c r="M87" s="222">
        <f>A84</f>
        <v>0</v>
      </c>
      <c r="N87" s="222">
        <v>4</v>
      </c>
      <c r="O87" s="225" t="e">
        <f>I84</f>
        <v>#NUM!</v>
      </c>
    </row>
    <row r="88" spans="1:15" ht="12.75" customHeight="1">
      <c r="A88" s="211"/>
      <c r="B88" s="203">
        <v>59</v>
      </c>
      <c r="C88" s="194" t="str">
        <f>VLOOKUP($B88,Startlist!$B:$H,2,FALSE)</f>
        <v>MV5</v>
      </c>
      <c r="D88" s="197" t="str">
        <f>VLOOKUP($B88,Startlist!$B:$H,3,FALSE)</f>
        <v>Henri Franke</v>
      </c>
      <c r="E88" s="197" t="str">
        <f>VLOOKUP($B88,Startlist!$B:$H,4,FALSE)</f>
        <v>Silver Siivelt</v>
      </c>
      <c r="F88" s="194" t="str">
        <f>VLOOKUP($B88,Startlist!$B:$H,5,FALSE)</f>
        <v>EST</v>
      </c>
      <c r="G88" s="197" t="str">
        <f>VLOOKUP($B88,Startlist!$B:$H,7,FALSE)</f>
        <v>Suzuki Baleno</v>
      </c>
      <c r="H88" s="230" t="s">
        <v>1188</v>
      </c>
      <c r="I88" s="227"/>
      <c r="J88" s="215"/>
      <c r="K88" s="215"/>
      <c r="L88" s="215"/>
      <c r="M88" s="222">
        <f>A84</f>
        <v>0</v>
      </c>
      <c r="N88" s="222">
        <v>5</v>
      </c>
      <c r="O88" s="225" t="e">
        <f>I84</f>
        <v>#NUM!</v>
      </c>
    </row>
    <row r="89" spans="1:15" ht="7.5" customHeight="1">
      <c r="A89" s="211"/>
      <c r="B89" s="203"/>
      <c r="C89" s="194"/>
      <c r="D89" s="195"/>
      <c r="E89" s="195"/>
      <c r="F89" s="194"/>
      <c r="G89" s="197"/>
      <c r="H89" s="214"/>
      <c r="I89" s="215"/>
      <c r="J89" s="215"/>
      <c r="K89" s="215"/>
      <c r="L89" s="215"/>
      <c r="M89" s="222">
        <f>A84</f>
        <v>0</v>
      </c>
      <c r="N89" s="222">
        <v>6</v>
      </c>
      <c r="O89" s="225" t="e">
        <f>I84</f>
        <v>#NUM!</v>
      </c>
    </row>
    <row r="90" spans="1:17" s="202" customFormat="1" ht="12.75" customHeight="1">
      <c r="A90" s="212"/>
      <c r="B90" s="198" t="str">
        <f>VLOOKUP($B92,Startlist!$B:$H,6,FALSE)</f>
        <v>OT RACING</v>
      </c>
      <c r="C90" s="199"/>
      <c r="D90" s="200"/>
      <c r="E90" s="200"/>
      <c r="F90" s="199"/>
      <c r="G90" s="201"/>
      <c r="H90" s="232" t="s">
        <v>1189</v>
      </c>
      <c r="I90" s="219" t="e">
        <f>SMALL(I92:I94,1)+SMALL(I92:I94,2)</f>
        <v>#NUM!</v>
      </c>
      <c r="J90" s="220" t="e">
        <f>INT(I90/3600)</f>
        <v>#NUM!</v>
      </c>
      <c r="K90" s="221" t="e">
        <f>CONCATENATE("0",INT((I90-(J90*3600))/60))</f>
        <v>#NUM!</v>
      </c>
      <c r="L90" s="219" t="e">
        <f>CONCATENATE("0",ROUND(I90-(J90*3600)-(K90*60),1))</f>
        <v>#NUM!</v>
      </c>
      <c r="M90" s="222">
        <f>A90</f>
        <v>0</v>
      </c>
      <c r="N90" s="222">
        <v>1</v>
      </c>
      <c r="O90" s="223" t="e">
        <f>I90</f>
        <v>#NUM!</v>
      </c>
      <c r="P90" s="224"/>
      <c r="Q90" s="224"/>
    </row>
    <row r="91" spans="1:15" ht="7.5" customHeight="1">
      <c r="A91" s="211"/>
      <c r="B91" s="203"/>
      <c r="C91" s="194"/>
      <c r="D91" s="195"/>
      <c r="E91" s="195"/>
      <c r="F91" s="194"/>
      <c r="G91" s="197"/>
      <c r="H91" s="214"/>
      <c r="I91" s="215"/>
      <c r="J91" s="215"/>
      <c r="K91" s="215"/>
      <c r="L91" s="215"/>
      <c r="M91" s="222">
        <f>A90</f>
        <v>0</v>
      </c>
      <c r="N91" s="222">
        <v>2</v>
      </c>
      <c r="O91" s="225" t="e">
        <f>I90</f>
        <v>#NUM!</v>
      </c>
    </row>
    <row r="92" spans="1:15" ht="12.75" customHeight="1">
      <c r="A92" s="211"/>
      <c r="B92" s="203">
        <v>204</v>
      </c>
      <c r="C92" s="194" t="str">
        <f>VLOOKUP($B92,Startlist!$B:$H,2,FALSE)</f>
        <v>MV3</v>
      </c>
      <c r="D92" s="197" t="str">
        <f>VLOOKUP($B92,Startlist!$B:$H,3,FALSE)</f>
        <v>Kevin Kuusik</v>
      </c>
      <c r="E92" s="197" t="str">
        <f>VLOOKUP($B92,Startlist!$B:$H,4,FALSE)</f>
        <v>Kuldar Sikk</v>
      </c>
      <c r="F92" s="194" t="str">
        <f>VLOOKUP($B92,Startlist!$B:$H,5,FALSE)</f>
        <v>EST</v>
      </c>
      <c r="G92" s="197" t="str">
        <f>VLOOKUP($B92,Startlist!$B:$H,7,FALSE)</f>
        <v>Ford Fiesta R2</v>
      </c>
      <c r="H92" s="226" t="s">
        <v>1598</v>
      </c>
      <c r="I92" s="227">
        <f>IF(ISERROR(FIND(":",H92)),LEFT(H92,FIND(".",H92,1)-1)*60+RIGHT(H92,LEN(H92)-FIND(".",H92,1)),LEFT(H92,FIND(":",H92,1)-1)*3600+MID(H92,4,2)*60+RIGHT(H92,LEN(H92)-FIND(".",H92,1)))</f>
        <v>3263.3</v>
      </c>
      <c r="J92" s="227"/>
      <c r="K92" s="215"/>
      <c r="L92" s="215"/>
      <c r="M92" s="222">
        <f>A90</f>
        <v>0</v>
      </c>
      <c r="N92" s="222">
        <v>3</v>
      </c>
      <c r="O92" s="225" t="e">
        <f>I90</f>
        <v>#NUM!</v>
      </c>
    </row>
    <row r="93" spans="1:15" ht="12.75" customHeight="1">
      <c r="A93" s="211"/>
      <c r="B93" s="203">
        <v>207</v>
      </c>
      <c r="C93" s="194" t="str">
        <f>VLOOKUP($B93,Startlist!$B:$H,2,FALSE)</f>
        <v>MV3</v>
      </c>
      <c r="D93" s="197" t="str">
        <f>VLOOKUP($B93,Startlist!$B:$H,3,FALSE)</f>
        <v>Oliver Ojaperv</v>
      </c>
      <c r="E93" s="197" t="str">
        <f>VLOOKUP($B93,Startlist!$B:$H,4,FALSE)</f>
        <v>Jarno Talve</v>
      </c>
      <c r="F93" s="194" t="str">
        <f>VLOOKUP($B93,Startlist!$B:$H,5,FALSE)</f>
        <v>EST</v>
      </c>
      <c r="G93" s="197" t="str">
        <f>VLOOKUP($B93,Startlist!$B:$H,7,FALSE)</f>
        <v>Ford Fiesta</v>
      </c>
      <c r="H93" s="230" t="s">
        <v>1188</v>
      </c>
      <c r="I93" s="227"/>
      <c r="J93" s="227"/>
      <c r="K93" s="215"/>
      <c r="L93" s="215"/>
      <c r="M93" s="222">
        <f>A90</f>
        <v>0</v>
      </c>
      <c r="N93" s="222">
        <v>4</v>
      </c>
      <c r="O93" s="225" t="e">
        <f>I90</f>
        <v>#NUM!</v>
      </c>
    </row>
    <row r="94" spans="1:15" ht="12.75" customHeight="1">
      <c r="A94" s="211"/>
      <c r="B94" s="203"/>
      <c r="C94" s="194"/>
      <c r="D94" s="197"/>
      <c r="E94" s="197"/>
      <c r="F94" s="194"/>
      <c r="G94" s="197"/>
      <c r="H94" s="226"/>
      <c r="I94" s="227"/>
      <c r="J94" s="215"/>
      <c r="K94" s="215"/>
      <c r="L94" s="215"/>
      <c r="M94" s="222">
        <f>A90</f>
        <v>0</v>
      </c>
      <c r="N94" s="222">
        <v>5</v>
      </c>
      <c r="O94" s="225" t="e">
        <f>I90</f>
        <v>#NUM!</v>
      </c>
    </row>
    <row r="95" spans="1:15" ht="7.5" customHeight="1">
      <c r="A95" s="211"/>
      <c r="B95" s="203"/>
      <c r="C95" s="194"/>
      <c r="D95" s="195"/>
      <c r="E95" s="195"/>
      <c r="F95" s="194"/>
      <c r="G95" s="197"/>
      <c r="H95" s="214"/>
      <c r="I95" s="215"/>
      <c r="J95" s="215"/>
      <c r="K95" s="215"/>
      <c r="L95" s="215"/>
      <c r="M95" s="222">
        <f>A90</f>
        <v>0</v>
      </c>
      <c r="N95" s="222">
        <v>6</v>
      </c>
      <c r="O95" s="225" t="e">
        <f>I90</f>
        <v>#NUM!</v>
      </c>
    </row>
  </sheetData>
  <mergeCells count="3">
    <mergeCell ref="A1:G1"/>
    <mergeCell ref="A2:G2"/>
    <mergeCell ref="A3:G3"/>
  </mergeCells>
  <printOptions horizontalCentered="1"/>
  <pageMargins left="0" right="0" top="0" bottom="0" header="0" footer="0"/>
  <pageSetup horizontalDpi="600" verticalDpi="600" orientation="portrait" paperSize="9" r:id="rId1"/>
  <rowBreaks count="1" manualBreakCount="1">
    <brk id="7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95"/>
  <sheetViews>
    <sheetView workbookViewId="0" topLeftCell="A1">
      <selection activeCell="A1" sqref="A1:IV16384"/>
    </sheetView>
  </sheetViews>
  <sheetFormatPr defaultColWidth="9.140625" defaultRowHeight="12.75"/>
  <cols>
    <col min="1" max="1" width="4.7109375" style="213" customWidth="1"/>
    <col min="2" max="2" width="6.57421875" style="204" customWidth="1"/>
    <col min="3" max="3" width="5.57421875" style="205" customWidth="1"/>
    <col min="4" max="4" width="20.140625" style="192" customWidth="1"/>
    <col min="5" max="5" width="16.57421875" style="192" customWidth="1"/>
    <col min="6" max="6" width="10.8515625" style="205" customWidth="1"/>
    <col min="7" max="7" width="22.57421875" style="206" customWidth="1"/>
    <col min="8" max="8" width="13.140625" style="228" customWidth="1"/>
    <col min="9" max="9" width="10.00390625" style="216" hidden="1" customWidth="1"/>
    <col min="10" max="10" width="4.140625" style="216" hidden="1" customWidth="1"/>
    <col min="11" max="11" width="5.00390625" style="216" hidden="1" customWidth="1"/>
    <col min="12" max="12" width="4.421875" style="216" hidden="1" customWidth="1"/>
    <col min="13" max="13" width="4.140625" style="217" hidden="1" customWidth="1"/>
    <col min="14" max="14" width="4.57421875" style="217" hidden="1" customWidth="1"/>
    <col min="15" max="15" width="8.28125" style="216" hidden="1" customWidth="1"/>
    <col min="16" max="17" width="0" style="213" hidden="1" customWidth="1"/>
    <col min="18" max="19" width="0" style="192" hidden="1" customWidth="1"/>
    <col min="20" max="16384" width="9.140625" style="192" customWidth="1"/>
  </cols>
  <sheetData>
    <row r="1" spans="1:11" ht="18.75">
      <c r="A1" s="254" t="str">
        <f>Startlist!$F2</f>
        <v>8th  VÕRUMAA  WINTER RALLY 2015</v>
      </c>
      <c r="B1" s="254"/>
      <c r="C1" s="254"/>
      <c r="D1" s="254"/>
      <c r="E1" s="254"/>
      <c r="F1" s="254"/>
      <c r="G1" s="254"/>
      <c r="H1" s="214"/>
      <c r="I1" s="215"/>
      <c r="J1" s="215"/>
      <c r="K1" s="215"/>
    </row>
    <row r="2" spans="1:11" ht="18.75">
      <c r="A2" s="254" t="str">
        <f>Startlist!$F3</f>
        <v>February 20-21, 2015</v>
      </c>
      <c r="B2" s="254"/>
      <c r="C2" s="254"/>
      <c r="D2" s="254"/>
      <c r="E2" s="254"/>
      <c r="F2" s="254"/>
      <c r="G2" s="254"/>
      <c r="H2" s="214"/>
      <c r="I2" s="215"/>
      <c r="J2" s="215"/>
      <c r="K2" s="215"/>
    </row>
    <row r="3" spans="1:11" ht="18.75">
      <c r="A3" s="254" t="str">
        <f>Startlist!$F4</f>
        <v>VÕRU</v>
      </c>
      <c r="B3" s="254"/>
      <c r="C3" s="254"/>
      <c r="D3" s="254"/>
      <c r="E3" s="254"/>
      <c r="F3" s="254"/>
      <c r="G3" s="254"/>
      <c r="H3" s="214"/>
      <c r="I3" s="215"/>
      <c r="J3" s="215"/>
      <c r="K3" s="215"/>
    </row>
    <row r="4" spans="1:11" ht="18.75">
      <c r="A4" s="211"/>
      <c r="B4" s="207" t="s">
        <v>4</v>
      </c>
      <c r="C4" s="208"/>
      <c r="D4" s="209"/>
      <c r="E4" s="195"/>
      <c r="F4" s="196"/>
      <c r="G4" s="197"/>
      <c r="H4" s="214"/>
      <c r="I4" s="215"/>
      <c r="J4" s="215"/>
      <c r="K4" s="215"/>
    </row>
    <row r="5" spans="1:11" ht="12.75" customHeight="1">
      <c r="A5" s="211"/>
      <c r="B5" s="193"/>
      <c r="C5" s="194"/>
      <c r="D5" s="195"/>
      <c r="E5" s="195"/>
      <c r="F5" s="196"/>
      <c r="G5" s="197"/>
      <c r="H5" s="214"/>
      <c r="I5" s="215"/>
      <c r="J5" s="215"/>
      <c r="K5" s="215"/>
    </row>
    <row r="6" spans="1:17" s="202" customFormat="1" ht="12.75" customHeight="1">
      <c r="A6" s="212">
        <v>1</v>
      </c>
      <c r="B6" s="198" t="str">
        <f>VLOOKUP($B8,Startlist!$B:$H,6,FALSE)</f>
        <v>ASRT RALLY TEAM</v>
      </c>
      <c r="C6" s="199"/>
      <c r="D6" s="200"/>
      <c r="E6" s="200"/>
      <c r="F6" s="199"/>
      <c r="G6" s="201"/>
      <c r="H6" s="218" t="str">
        <f>CONCATENATE(J6,":",RIGHT(K6,2),".",RIGHT(L6,4))</f>
        <v>1:39.14,7</v>
      </c>
      <c r="I6" s="219">
        <f>SMALL(I8:I10,1)+SMALL(I8:I10,2)</f>
        <v>5954.7</v>
      </c>
      <c r="J6" s="220">
        <f>INT(I6/3600)</f>
        <v>1</v>
      </c>
      <c r="K6" s="221" t="str">
        <f>CONCATENATE("0",INT((I6-(J6*3600))/60))</f>
        <v>039</v>
      </c>
      <c r="L6" s="219" t="str">
        <f>CONCATENATE("0",ROUND(I6-(J6*3600)-(K6*60),1))</f>
        <v>014,7</v>
      </c>
      <c r="M6" s="222">
        <f>A6</f>
        <v>1</v>
      </c>
      <c r="N6" s="222">
        <v>1</v>
      </c>
      <c r="O6" s="223">
        <f>I6</f>
        <v>5954.7</v>
      </c>
      <c r="P6" s="224"/>
      <c r="Q6" s="224"/>
    </row>
    <row r="7" spans="1:15" ht="7.5" customHeight="1">
      <c r="A7" s="211"/>
      <c r="B7" s="203"/>
      <c r="C7" s="194"/>
      <c r="D7" s="195"/>
      <c r="E7" s="195"/>
      <c r="F7" s="194"/>
      <c r="G7" s="197"/>
      <c r="H7" s="214"/>
      <c r="I7" s="215"/>
      <c r="J7" s="215"/>
      <c r="K7" s="215"/>
      <c r="L7" s="215"/>
      <c r="M7" s="222">
        <f>A6</f>
        <v>1</v>
      </c>
      <c r="N7" s="222">
        <v>2</v>
      </c>
      <c r="O7" s="225">
        <f>I6</f>
        <v>5954.7</v>
      </c>
    </row>
    <row r="8" spans="1:15" ht="12.75" customHeight="1">
      <c r="A8" s="211"/>
      <c r="B8" s="203">
        <v>17</v>
      </c>
      <c r="C8" s="194" t="str">
        <f>VLOOKUP($B8,Startlist!$B:$H,2,FALSE)</f>
        <v>MV4</v>
      </c>
      <c r="D8" s="197" t="str">
        <f>VLOOKUP($B8,Startlist!$B:$H,3,FALSE)</f>
        <v>Karl-Martin Volver</v>
      </c>
      <c r="E8" s="197" t="str">
        <f>VLOOKUP($B8,Startlist!$B:$H,4,FALSE)</f>
        <v>Margus Jōerand</v>
      </c>
      <c r="F8" s="194" t="str">
        <f>VLOOKUP($B8,Startlist!$B:$H,5,FALSE)</f>
        <v>EST</v>
      </c>
      <c r="G8" s="197" t="str">
        <f>VLOOKUP($B8,Startlist!$B:$H,7,FALSE)</f>
        <v>Peugeot 208 R2</v>
      </c>
      <c r="H8" s="226" t="str">
        <f>VLOOKUP(B8,Results!B:M,12,FALSE)</f>
        <v>51.32,6</v>
      </c>
      <c r="I8" s="227">
        <f>IF(ISERROR(FIND(":",H8)),LEFT(H8,FIND(".",H8,1)-1)*60+RIGHT(H8,LEN(H8)-FIND(".",H8,1)),LEFT(H8,FIND(":",H8,1)-1)*3600+MID(H8,4,2)*60+RIGHT(H8,LEN(H8)-FIND(".",H8,1)))</f>
        <v>3092.6</v>
      </c>
      <c r="J8" s="227"/>
      <c r="K8" s="215"/>
      <c r="L8" s="215"/>
      <c r="M8" s="222">
        <f>A6</f>
        <v>1</v>
      </c>
      <c r="N8" s="222">
        <v>3</v>
      </c>
      <c r="O8" s="225">
        <f>I6</f>
        <v>5954.7</v>
      </c>
    </row>
    <row r="9" spans="1:15" ht="12.75" customHeight="1">
      <c r="A9" s="211"/>
      <c r="B9" s="203">
        <v>100</v>
      </c>
      <c r="C9" s="194" t="str">
        <f>VLOOKUP($B9,Startlist!$B:$H,2,FALSE)</f>
        <v>MV2</v>
      </c>
      <c r="D9" s="197" t="str">
        <f>VLOOKUP($B9,Startlist!$B:$H,3,FALSE)</f>
        <v>Siim Plangi</v>
      </c>
      <c r="E9" s="197" t="str">
        <f>VLOOKUP($B9,Startlist!$B:$H,4,FALSE)</f>
        <v>Marek Sarapuu</v>
      </c>
      <c r="F9" s="194" t="str">
        <f>VLOOKUP($B9,Startlist!$B:$H,5,FALSE)</f>
        <v>EST</v>
      </c>
      <c r="G9" s="197" t="str">
        <f>VLOOKUP($B9,Startlist!$B:$H,7,FALSE)</f>
        <v>Mitsubishi Lancer Evo 10</v>
      </c>
      <c r="H9" s="226" t="str">
        <f>VLOOKUP(B9,Results!B:M,12,FALSE)</f>
        <v>47.42,1</v>
      </c>
      <c r="I9" s="227">
        <f>IF(ISERROR(FIND(":",H9)),LEFT(H9,FIND(".",H9,1)-1)*60+RIGHT(H9,LEN(H9)-FIND(".",H9,1)),LEFT(H9,FIND(":",H9,1)-1)*3600+MID(H9,4,2)*60+RIGHT(H9,LEN(H9)-FIND(".",H9,1)))</f>
        <v>2862.1</v>
      </c>
      <c r="J9" s="227"/>
      <c r="K9" s="215"/>
      <c r="L9" s="215"/>
      <c r="M9" s="222">
        <f>A6</f>
        <v>1</v>
      </c>
      <c r="N9" s="222">
        <v>4</v>
      </c>
      <c r="O9" s="225">
        <f>I6</f>
        <v>5954.7</v>
      </c>
    </row>
    <row r="10" spans="1:15" ht="12.75" customHeight="1">
      <c r="A10" s="211"/>
      <c r="B10" s="203">
        <v>201</v>
      </c>
      <c r="C10" s="194" t="str">
        <f>VLOOKUP($B10,Startlist!$B:$H,2,FALSE)</f>
        <v>MV3</v>
      </c>
      <c r="D10" s="197" t="str">
        <f>VLOOKUP($B10,Startlist!$B:$H,3,FALSE)</f>
        <v>Karl Tarrend</v>
      </c>
      <c r="E10" s="197" t="str">
        <f>VLOOKUP($B10,Startlist!$B:$H,4,FALSE)</f>
        <v>Mirko Kaunis</v>
      </c>
      <c r="F10" s="194" t="str">
        <f>VLOOKUP($B10,Startlist!$B:$H,5,FALSE)</f>
        <v>EST</v>
      </c>
      <c r="G10" s="197" t="str">
        <f>VLOOKUP($B10,Startlist!$B:$H,7,FALSE)</f>
        <v>Citroen C2R2</v>
      </c>
      <c r="H10" s="230" t="s">
        <v>1188</v>
      </c>
      <c r="I10" s="227"/>
      <c r="J10" s="215"/>
      <c r="K10" s="215"/>
      <c r="L10" s="215"/>
      <c r="M10" s="222">
        <f>A6</f>
        <v>1</v>
      </c>
      <c r="N10" s="222">
        <v>5</v>
      </c>
      <c r="O10" s="225">
        <f>I6</f>
        <v>5954.7</v>
      </c>
    </row>
    <row r="11" spans="1:15" ht="7.5" customHeight="1">
      <c r="A11" s="211"/>
      <c r="B11" s="203"/>
      <c r="C11" s="194"/>
      <c r="D11" s="195"/>
      <c r="E11" s="195"/>
      <c r="F11" s="194"/>
      <c r="G11" s="197"/>
      <c r="H11" s="214"/>
      <c r="I11" s="215"/>
      <c r="J11" s="215"/>
      <c r="K11" s="215"/>
      <c r="L11" s="215"/>
      <c r="M11" s="222">
        <f>A6</f>
        <v>1</v>
      </c>
      <c r="N11" s="222">
        <v>6</v>
      </c>
      <c r="O11" s="225">
        <f>I6</f>
        <v>5954.7</v>
      </c>
    </row>
    <row r="12" spans="1:17" s="202" customFormat="1" ht="12.75" customHeight="1">
      <c r="A12" s="212">
        <v>2</v>
      </c>
      <c r="B12" s="198" t="str">
        <f>VLOOKUP($B14,Startlist!$B:$H,6,FALSE)</f>
        <v>PROREHV RALLY TEAM</v>
      </c>
      <c r="C12" s="199"/>
      <c r="D12" s="200"/>
      <c r="E12" s="200"/>
      <c r="F12" s="199"/>
      <c r="G12" s="201"/>
      <c r="H12" s="218" t="str">
        <f>CONCATENATE(J12,":",RIGHT(K12,2),".",RIGHT(L12,4))</f>
        <v>1:40.49,2</v>
      </c>
      <c r="I12" s="219">
        <f>SMALL(I14:I16,1)+SMALL(I14:I16,2)</f>
        <v>6049.200000000001</v>
      </c>
      <c r="J12" s="220">
        <f>INT(I12/3600)</f>
        <v>1</v>
      </c>
      <c r="K12" s="221" t="str">
        <f>CONCATENATE("0",INT((I12-(J12*3600))/60))</f>
        <v>040</v>
      </c>
      <c r="L12" s="219" t="str">
        <f>CONCATENATE("0",ROUND(I12-(J12*3600)-(K12*60),1))</f>
        <v>049,2</v>
      </c>
      <c r="M12" s="222">
        <f>A12</f>
        <v>2</v>
      </c>
      <c r="N12" s="222">
        <v>1</v>
      </c>
      <c r="O12" s="223">
        <f>I12</f>
        <v>6049.200000000001</v>
      </c>
      <c r="P12" s="224"/>
      <c r="Q12" s="224"/>
    </row>
    <row r="13" spans="1:15" ht="7.5" customHeight="1">
      <c r="A13" s="211"/>
      <c r="B13" s="203"/>
      <c r="C13" s="194"/>
      <c r="D13" s="195"/>
      <c r="E13" s="195"/>
      <c r="F13" s="194"/>
      <c r="G13" s="197"/>
      <c r="H13" s="214"/>
      <c r="I13" s="215"/>
      <c r="J13" s="215"/>
      <c r="K13" s="215"/>
      <c r="L13" s="215"/>
      <c r="M13" s="222">
        <f>A12</f>
        <v>2</v>
      </c>
      <c r="N13" s="222">
        <v>2</v>
      </c>
      <c r="O13" s="225">
        <f>I12</f>
        <v>6049.200000000001</v>
      </c>
    </row>
    <row r="14" spans="1:15" ht="12.75" customHeight="1">
      <c r="A14" s="211"/>
      <c r="B14" s="203">
        <v>5</v>
      </c>
      <c r="C14" s="194" t="str">
        <f>VLOOKUP($B14,Startlist!$B:$H,2,FALSE)</f>
        <v>MV1</v>
      </c>
      <c r="D14" s="197" t="str">
        <f>VLOOKUP($B14,Startlist!$B:$H,3,FALSE)</f>
        <v>Roland Murakas</v>
      </c>
      <c r="E14" s="197" t="str">
        <f>VLOOKUP($B14,Startlist!$B:$H,4,FALSE)</f>
        <v>Kalle Adler</v>
      </c>
      <c r="F14" s="194" t="str">
        <f>VLOOKUP($B14,Startlist!$B:$H,5,FALSE)</f>
        <v>EST</v>
      </c>
      <c r="G14" s="197" t="str">
        <f>VLOOKUP($B14,Startlist!$B:$H,7,FALSE)</f>
        <v>Mitsubishi Lancer Evo 9</v>
      </c>
      <c r="H14" s="226" t="str">
        <f>VLOOKUP(B14,Results!B:M,12,FALSE)</f>
        <v>47.54,9</v>
      </c>
      <c r="I14" s="227">
        <f>IF(ISERROR(FIND(":",H14)),LEFT(H14,FIND(".",H14,1)-1)*60+RIGHT(H14,LEN(H14)-FIND(".",H14,1)),LEFT(H14,FIND(":",H14,1)-1)*3600+MID(H14,4,2)*60+RIGHT(H14,LEN(H14)-FIND(".",H14,1)))</f>
        <v>2874.9</v>
      </c>
      <c r="J14" s="227"/>
      <c r="K14" s="215"/>
      <c r="L14" s="215"/>
      <c r="M14" s="222">
        <f>A12</f>
        <v>2</v>
      </c>
      <c r="N14" s="222">
        <v>3</v>
      </c>
      <c r="O14" s="225">
        <f>I12</f>
        <v>6049.200000000001</v>
      </c>
    </row>
    <row r="15" spans="1:15" ht="12.75" customHeight="1">
      <c r="A15" s="211"/>
      <c r="B15" s="203">
        <v>49</v>
      </c>
      <c r="C15" s="194" t="str">
        <f>VLOOKUP($B15,Startlist!$B:$H,2,FALSE)</f>
        <v>MV5</v>
      </c>
      <c r="D15" s="197" t="str">
        <f>VLOOKUP($B15,Startlist!$B:$H,3,FALSE)</f>
        <v>Rainer Meus</v>
      </c>
      <c r="E15" s="197" t="str">
        <f>VLOOKUP($B15,Startlist!$B:$H,4,FALSE)</f>
        <v>Kaupo Vana</v>
      </c>
      <c r="F15" s="194" t="str">
        <f>VLOOKUP($B15,Startlist!$B:$H,5,FALSE)</f>
        <v>EST</v>
      </c>
      <c r="G15" s="197" t="str">
        <f>VLOOKUP($B15,Startlist!$B:$H,7,FALSE)</f>
        <v>LADA VFTS</v>
      </c>
      <c r="H15" s="226" t="str">
        <f>VLOOKUP(B15,Results!B:M,12,FALSE)</f>
        <v>58.36,5</v>
      </c>
      <c r="I15" s="227">
        <f>IF(ISERROR(FIND(":",H15)),LEFT(H15,FIND(".",H15,1)-1)*60+RIGHT(H15,LEN(H15)-FIND(".",H15,1)),LEFT(H15,FIND(":",H15,1)-1)*3600+MID(H15,4,2)*60+RIGHT(H15,LEN(H15)-FIND(".",H15,1)))</f>
        <v>3516.5</v>
      </c>
      <c r="J15" s="227"/>
      <c r="K15" s="215"/>
      <c r="L15" s="215"/>
      <c r="M15" s="222">
        <f>A12</f>
        <v>2</v>
      </c>
      <c r="N15" s="222">
        <v>4</v>
      </c>
      <c r="O15" s="225">
        <f>I12</f>
        <v>6049.200000000001</v>
      </c>
    </row>
    <row r="16" spans="1:15" ht="12.75" customHeight="1">
      <c r="A16" s="211"/>
      <c r="B16" s="203">
        <v>200</v>
      </c>
      <c r="C16" s="194" t="str">
        <f>VLOOKUP($B16,Startlist!$B:$H,2,FALSE)</f>
        <v>MV3</v>
      </c>
      <c r="D16" s="197" t="str">
        <f>VLOOKUP($B16,Startlist!$B:$H,3,FALSE)</f>
        <v>Sander Siniorg</v>
      </c>
      <c r="E16" s="197" t="str">
        <f>VLOOKUP($B16,Startlist!$B:$H,4,FALSE)</f>
        <v>Karl-Artur Viitra</v>
      </c>
      <c r="F16" s="194" t="str">
        <f>VLOOKUP($B16,Startlist!$B:$H,5,FALSE)</f>
        <v>EST</v>
      </c>
      <c r="G16" s="197" t="str">
        <f>VLOOKUP($B16,Startlist!$B:$H,7,FALSE)</f>
        <v>Ford Fiesta R2</v>
      </c>
      <c r="H16" s="226" t="str">
        <f>VLOOKUP(B16,Results!B:M,12,FALSE)</f>
        <v>52.54,3</v>
      </c>
      <c r="I16" s="227">
        <f>IF(ISERROR(FIND(":",H16)),LEFT(H16,FIND(".",H16,1)-1)*60+RIGHT(H16,LEN(H16)-FIND(".",H16,1)),LEFT(H16,FIND(":",H16,1)-1)*3600+MID(H16,4,2)*60+RIGHT(H16,LEN(H16)-FIND(".",H16,1)))</f>
        <v>3174.3</v>
      </c>
      <c r="J16" s="215"/>
      <c r="K16" s="215"/>
      <c r="L16" s="215"/>
      <c r="M16" s="222">
        <f>A12</f>
        <v>2</v>
      </c>
      <c r="N16" s="222">
        <v>5</v>
      </c>
      <c r="O16" s="225">
        <f>I12</f>
        <v>6049.200000000001</v>
      </c>
    </row>
    <row r="17" spans="1:15" ht="7.5" customHeight="1">
      <c r="A17" s="211"/>
      <c r="B17" s="203"/>
      <c r="C17" s="194"/>
      <c r="D17" s="195"/>
      <c r="E17" s="195"/>
      <c r="F17" s="194"/>
      <c r="G17" s="197"/>
      <c r="H17" s="214"/>
      <c r="I17" s="215"/>
      <c r="J17" s="215"/>
      <c r="K17" s="215"/>
      <c r="L17" s="215"/>
      <c r="M17" s="222">
        <f>A12</f>
        <v>2</v>
      </c>
      <c r="N17" s="222">
        <v>6</v>
      </c>
      <c r="O17" s="225">
        <f>I12</f>
        <v>6049.200000000001</v>
      </c>
    </row>
    <row r="18" spans="1:17" s="202" customFormat="1" ht="12.75" customHeight="1">
      <c r="A18" s="212">
        <v>3</v>
      </c>
      <c r="B18" s="198" t="str">
        <f>VLOOKUP($B20,Startlist!$B:$H,6,FALSE)&amp;" I"</f>
        <v>TIKKRI MOTORSPORT I</v>
      </c>
      <c r="C18" s="199"/>
      <c r="D18" s="200"/>
      <c r="E18" s="200"/>
      <c r="F18" s="199"/>
      <c r="G18" s="201"/>
      <c r="H18" s="231" t="s">
        <v>1758</v>
      </c>
      <c r="I18" s="219">
        <f>SMALL(I20:I22,1)+SMALL(I20:I22,2)</f>
        <v>6090</v>
      </c>
      <c r="J18" s="220">
        <f>INT(I18/3600)</f>
        <v>1</v>
      </c>
      <c r="K18" s="221" t="str">
        <f>CONCATENATE("0",INT((I18-(J18*3600))/60))</f>
        <v>041</v>
      </c>
      <c r="L18" s="219" t="str">
        <f>CONCATENATE("0",ROUND(I18-(J18*3600)-(K18*60),1))</f>
        <v>030</v>
      </c>
      <c r="M18" s="222">
        <f>A18</f>
        <v>3</v>
      </c>
      <c r="N18" s="222">
        <v>1</v>
      </c>
      <c r="O18" s="223">
        <f>I18</f>
        <v>6090</v>
      </c>
      <c r="P18" s="224"/>
      <c r="Q18" s="224"/>
    </row>
    <row r="19" spans="1:15" ht="7.5" customHeight="1">
      <c r="A19" s="211"/>
      <c r="B19" s="203"/>
      <c r="C19" s="194"/>
      <c r="D19" s="195"/>
      <c r="E19" s="195"/>
      <c r="F19" s="194"/>
      <c r="G19" s="197"/>
      <c r="H19" s="214"/>
      <c r="I19" s="215"/>
      <c r="J19" s="215"/>
      <c r="K19" s="215"/>
      <c r="L19" s="215"/>
      <c r="M19" s="222">
        <f>A18</f>
        <v>3</v>
      </c>
      <c r="N19" s="222">
        <v>2</v>
      </c>
      <c r="O19" s="225">
        <f>I18</f>
        <v>6090</v>
      </c>
    </row>
    <row r="20" spans="1:15" ht="12.75" customHeight="1">
      <c r="A20" s="211"/>
      <c r="B20" s="203">
        <v>8</v>
      </c>
      <c r="C20" s="194" t="str">
        <f>VLOOKUP($B20,Startlist!$B:$H,2,FALSE)</f>
        <v>MV8</v>
      </c>
      <c r="D20" s="197" t="str">
        <f>VLOOKUP($B20,Startlist!$B:$H,3,FALSE)</f>
        <v>Ranno Bundsen</v>
      </c>
      <c r="E20" s="197" t="str">
        <f>VLOOKUP($B20,Startlist!$B:$H,4,FALSE)</f>
        <v>Robert Loshtshenikov</v>
      </c>
      <c r="F20" s="194" t="str">
        <f>VLOOKUP($B20,Startlist!$B:$H,5,FALSE)</f>
        <v>EST</v>
      </c>
      <c r="G20" s="197" t="str">
        <f>VLOOKUP($B20,Startlist!$B:$H,7,FALSE)</f>
        <v>Mitsubishi Lancer Evo 6</v>
      </c>
      <c r="H20" s="226" t="str">
        <f>VLOOKUP(B20,Results!B:M,12,FALSE)</f>
        <v>49.28,1</v>
      </c>
      <c r="I20" s="227">
        <f>IF(ISERROR(FIND(":",H20)),LEFT(H20,FIND(".",H20,1)-1)*60+RIGHT(H20,LEN(H20)-FIND(".",H20,1)),LEFT(H20,FIND(":",H20,1)-1)*3600+MID(H20,4,2)*60+RIGHT(H20,LEN(H20)-FIND(".",H20,1)))</f>
        <v>2968.1</v>
      </c>
      <c r="J20" s="227"/>
      <c r="K20" s="215"/>
      <c r="L20" s="215"/>
      <c r="M20" s="222">
        <f>A18</f>
        <v>3</v>
      </c>
      <c r="N20" s="222">
        <v>3</v>
      </c>
      <c r="O20" s="225">
        <f>I18</f>
        <v>6090</v>
      </c>
    </row>
    <row r="21" spans="1:15" ht="12.75" customHeight="1">
      <c r="A21" s="211"/>
      <c r="B21" s="203">
        <v>14</v>
      </c>
      <c r="C21" s="194" t="str">
        <f>VLOOKUP($B21,Startlist!$B:$H,2,FALSE)</f>
        <v>MV8</v>
      </c>
      <c r="D21" s="197" t="str">
        <f>VLOOKUP($B21,Startlist!$B:$H,3,FALSE)</f>
        <v>Aiko Aigro</v>
      </c>
      <c r="E21" s="197" t="str">
        <f>VLOOKUP($B21,Startlist!$B:$H,4,FALSE)</f>
        <v>Kermo Kärtmann</v>
      </c>
      <c r="F21" s="194" t="str">
        <f>VLOOKUP($B21,Startlist!$B:$H,5,FALSE)</f>
        <v>EST</v>
      </c>
      <c r="G21" s="197" t="str">
        <f>VLOOKUP($B21,Startlist!$B:$H,7,FALSE)</f>
        <v>Mitsubishi Lancer Evo 6</v>
      </c>
      <c r="H21" s="226" t="str">
        <f>VLOOKUP(B21,Results!B:M,12,FALSE)</f>
        <v>52.01,9</v>
      </c>
      <c r="I21" s="227">
        <f>IF(ISERROR(FIND(":",H21)),LEFT(H21,FIND(".",H21,1)-1)*60+RIGHT(H21,LEN(H21)-FIND(".",H21,1)),LEFT(H21,FIND(":",H21,1)-1)*3600+MID(H21,4,2)*60+RIGHT(H21,LEN(H21)-FIND(".",H21,1)))</f>
        <v>3121.9</v>
      </c>
      <c r="J21" s="227"/>
      <c r="K21" s="215"/>
      <c r="L21" s="215"/>
      <c r="M21" s="222">
        <f>A18</f>
        <v>3</v>
      </c>
      <c r="N21" s="222">
        <v>4</v>
      </c>
      <c r="O21" s="225">
        <f>I18</f>
        <v>6090</v>
      </c>
    </row>
    <row r="22" spans="1:15" ht="12.75" customHeight="1">
      <c r="A22" s="211"/>
      <c r="B22" s="203">
        <v>40</v>
      </c>
      <c r="C22" s="194" t="str">
        <f>VLOOKUP($B22,Startlist!$B:$H,2,FALSE)</f>
        <v>MV8</v>
      </c>
      <c r="D22" s="197" t="str">
        <f>VLOOKUP($B22,Startlist!$B:$H,3,FALSE)</f>
        <v>Vadim Kuznetsov</v>
      </c>
      <c r="E22" s="197" t="str">
        <f>VLOOKUP($B22,Startlist!$B:$H,4,FALSE)</f>
        <v>Roman Kapustin</v>
      </c>
      <c r="F22" s="194" t="str">
        <f>VLOOKUP($B22,Startlist!$B:$H,5,FALSE)</f>
        <v>RUS</v>
      </c>
      <c r="G22" s="197" t="str">
        <f>VLOOKUP($B22,Startlist!$B:$H,7,FALSE)</f>
        <v>Subaru Impreza</v>
      </c>
      <c r="H22" s="230" t="s">
        <v>1188</v>
      </c>
      <c r="I22" s="227"/>
      <c r="J22" s="215"/>
      <c r="K22" s="215"/>
      <c r="L22" s="215"/>
      <c r="M22" s="222">
        <f>A18</f>
        <v>3</v>
      </c>
      <c r="N22" s="222">
        <v>5</v>
      </c>
      <c r="O22" s="225">
        <f>I18</f>
        <v>6090</v>
      </c>
    </row>
    <row r="23" spans="1:15" ht="7.5" customHeight="1">
      <c r="A23" s="211"/>
      <c r="B23" s="203"/>
      <c r="C23" s="194"/>
      <c r="D23" s="195"/>
      <c r="E23" s="195"/>
      <c r="F23" s="194"/>
      <c r="G23" s="197"/>
      <c r="H23" s="214"/>
      <c r="I23" s="215"/>
      <c r="J23" s="215"/>
      <c r="K23" s="215"/>
      <c r="L23" s="215"/>
      <c r="M23" s="222">
        <f>A18</f>
        <v>3</v>
      </c>
      <c r="N23" s="222">
        <v>6</v>
      </c>
      <c r="O23" s="225">
        <f>I18</f>
        <v>6090</v>
      </c>
    </row>
    <row r="24" spans="1:17" s="202" customFormat="1" ht="12.75" customHeight="1">
      <c r="A24" s="212">
        <v>4</v>
      </c>
      <c r="B24" s="198" t="str">
        <f>VLOOKUP($B26,Startlist!$B:$H,6,FALSE)</f>
        <v>SAR-TECH MOTORSPORT</v>
      </c>
      <c r="C24" s="199"/>
      <c r="D24" s="200"/>
      <c r="E24" s="200"/>
      <c r="F24" s="199"/>
      <c r="G24" s="201"/>
      <c r="H24" s="218" t="str">
        <f>CONCATENATE(J24,":",RIGHT(K24,2),".",RIGHT(L24,4))</f>
        <v>1:41.37,5</v>
      </c>
      <c r="I24" s="219">
        <f>SMALL(I26:I28,1)+SMALL(I26:I28,2)</f>
        <v>6097.5</v>
      </c>
      <c r="J24" s="220">
        <f>INT(I24/3600)</f>
        <v>1</v>
      </c>
      <c r="K24" s="221" t="str">
        <f>CONCATENATE("0",INT((I24-(J24*3600))/60))</f>
        <v>041</v>
      </c>
      <c r="L24" s="219" t="str">
        <f>CONCATENATE("0",ROUND(I24-(J24*3600)-(K24*60),1))</f>
        <v>037,5</v>
      </c>
      <c r="M24" s="222">
        <f>A24</f>
        <v>4</v>
      </c>
      <c r="N24" s="222">
        <v>1</v>
      </c>
      <c r="O24" s="223">
        <f>I24</f>
        <v>6097.5</v>
      </c>
      <c r="P24" s="224"/>
      <c r="Q24" s="224"/>
    </row>
    <row r="25" spans="1:15" ht="7.5" customHeight="1">
      <c r="A25" s="211"/>
      <c r="B25" s="203"/>
      <c r="C25" s="194"/>
      <c r="D25" s="195"/>
      <c r="E25" s="195"/>
      <c r="F25" s="194"/>
      <c r="G25" s="197"/>
      <c r="H25" s="214"/>
      <c r="I25" s="215"/>
      <c r="J25" s="215"/>
      <c r="K25" s="215"/>
      <c r="L25" s="215"/>
      <c r="M25" s="222">
        <f>A24</f>
        <v>4</v>
      </c>
      <c r="N25" s="222">
        <v>2</v>
      </c>
      <c r="O25" s="225">
        <f>I24</f>
        <v>6097.5</v>
      </c>
    </row>
    <row r="26" spans="1:15" ht="12.75" customHeight="1">
      <c r="A26" s="211"/>
      <c r="B26" s="203">
        <v>2</v>
      </c>
      <c r="C26" s="194" t="str">
        <f>VLOOKUP($B26,Startlist!$B:$H,2,FALSE)</f>
        <v>MV2</v>
      </c>
      <c r="D26" s="197" t="str">
        <f>VLOOKUP($B26,Startlist!$B:$H,3,FALSE)</f>
        <v>Timmu Kōrge</v>
      </c>
      <c r="E26" s="197" t="str">
        <f>VLOOKUP($B26,Startlist!$B:$H,4,FALSE)</f>
        <v>Erki Pints</v>
      </c>
      <c r="F26" s="194" t="str">
        <f>VLOOKUP($B26,Startlist!$B:$H,5,FALSE)</f>
        <v>EST</v>
      </c>
      <c r="G26" s="197" t="str">
        <f>VLOOKUP($B26,Startlist!$B:$H,7,FALSE)</f>
        <v>Mitsubishi Lancer Evo 9</v>
      </c>
      <c r="H26" s="226" t="str">
        <f>VLOOKUP(B26,Results!B:M,12,FALSE)</f>
        <v>47.53,1</v>
      </c>
      <c r="I26" s="227">
        <f>IF(ISERROR(FIND(":",H26)),LEFT(H26,FIND(".",H26,1)-1)*60+RIGHT(H26,LEN(H26)-FIND(".",H26,1)),LEFT(H26,FIND(":",H26,1)-1)*3600+MID(H26,4,2)*60+RIGHT(H26,LEN(H26)-FIND(".",H26,1)))</f>
        <v>2873.1</v>
      </c>
      <c r="J26" s="227"/>
      <c r="K26" s="215"/>
      <c r="L26" s="215"/>
      <c r="M26" s="222">
        <f>A24</f>
        <v>4</v>
      </c>
      <c r="N26" s="222">
        <v>3</v>
      </c>
      <c r="O26" s="225">
        <f>I24</f>
        <v>6097.5</v>
      </c>
    </row>
    <row r="27" spans="1:15" ht="12.75" customHeight="1">
      <c r="A27" s="211"/>
      <c r="B27" s="203">
        <v>22</v>
      </c>
      <c r="C27" s="194" t="str">
        <f>VLOOKUP($B27,Startlist!$B:$H,2,FALSE)</f>
        <v>MV7</v>
      </c>
      <c r="D27" s="197" t="str">
        <f>VLOOKUP($B27,Startlist!$B:$H,3,FALSE)</f>
        <v>Lembit Soe</v>
      </c>
      <c r="E27" s="197" t="str">
        <f>VLOOKUP($B27,Startlist!$B:$H,4,FALSE)</f>
        <v>Ahto Pihlas</v>
      </c>
      <c r="F27" s="194" t="str">
        <f>VLOOKUP($B27,Startlist!$B:$H,5,FALSE)</f>
        <v>EST</v>
      </c>
      <c r="G27" s="197" t="str">
        <f>VLOOKUP($B27,Startlist!$B:$H,7,FALSE)</f>
        <v>Toyota Starlet</v>
      </c>
      <c r="H27" s="226" t="str">
        <f>VLOOKUP(B27,Results!B:M,12,FALSE)</f>
        <v>56.32,7</v>
      </c>
      <c r="I27" s="227">
        <f>IF(ISERROR(FIND(":",H27)),LEFT(H27,FIND(".",H27,1)-1)*60+RIGHT(H27,LEN(H27)-FIND(".",H27,1)),LEFT(H27,FIND(":",H27,1)-1)*3600+MID(H27,4,2)*60+RIGHT(H27,LEN(H27)-FIND(".",H27,1)))</f>
        <v>3392.7</v>
      </c>
      <c r="J27" s="227"/>
      <c r="K27" s="215"/>
      <c r="L27" s="215"/>
      <c r="M27" s="222">
        <f>A24</f>
        <v>4</v>
      </c>
      <c r="N27" s="222">
        <v>4</v>
      </c>
      <c r="O27" s="225">
        <f>I24</f>
        <v>6097.5</v>
      </c>
    </row>
    <row r="28" spans="1:15" ht="12.75" customHeight="1">
      <c r="A28" s="211"/>
      <c r="B28" s="203">
        <v>28</v>
      </c>
      <c r="C28" s="194" t="str">
        <f>VLOOKUP($B28,Startlist!$B:$H,2,FALSE)</f>
        <v>MV6</v>
      </c>
      <c r="D28" s="197" t="str">
        <f>VLOOKUP($B28,Startlist!$B:$H,3,FALSE)</f>
        <v>Sander Sepp</v>
      </c>
      <c r="E28" s="197" t="str">
        <f>VLOOKUP($B28,Startlist!$B:$H,4,FALSE)</f>
        <v>Ants Uustalu</v>
      </c>
      <c r="F28" s="194" t="str">
        <f>VLOOKUP($B28,Startlist!$B:$H,5,FALSE)</f>
        <v>EST</v>
      </c>
      <c r="G28" s="197" t="str">
        <f>VLOOKUP($B28,Startlist!$B:$H,7,FALSE)</f>
        <v>Renault Clio Ragnotti</v>
      </c>
      <c r="H28" s="226" t="str">
        <f>VLOOKUP(B28,Results!B:M,12,FALSE)</f>
        <v>53.44,4</v>
      </c>
      <c r="I28" s="227">
        <f>IF(ISERROR(FIND(":",H28)),LEFT(H28,FIND(".",H28,1)-1)*60+RIGHT(H28,LEN(H28)-FIND(".",H28,1)),LEFT(H28,FIND(":",H28,1)-1)*3600+MID(H28,4,2)*60+RIGHT(H28,LEN(H28)-FIND(".",H28,1)))</f>
        <v>3224.4</v>
      </c>
      <c r="J28" s="215"/>
      <c r="K28" s="215"/>
      <c r="L28" s="215"/>
      <c r="M28" s="222">
        <f>A24</f>
        <v>4</v>
      </c>
      <c r="N28" s="222">
        <v>5</v>
      </c>
      <c r="O28" s="225">
        <f>I24</f>
        <v>6097.5</v>
      </c>
    </row>
    <row r="29" spans="1:15" ht="7.5" customHeight="1">
      <c r="A29" s="211"/>
      <c r="B29" s="203"/>
      <c r="C29" s="194"/>
      <c r="D29" s="195"/>
      <c r="E29" s="195"/>
      <c r="F29" s="194"/>
      <c r="G29" s="197"/>
      <c r="H29" s="214"/>
      <c r="I29" s="215"/>
      <c r="J29" s="215"/>
      <c r="K29" s="215"/>
      <c r="L29" s="215"/>
      <c r="M29" s="222">
        <f>A24</f>
        <v>4</v>
      </c>
      <c r="N29" s="222">
        <v>6</v>
      </c>
      <c r="O29" s="225">
        <f>I24</f>
        <v>6097.5</v>
      </c>
    </row>
    <row r="30" spans="1:17" s="202" customFormat="1" ht="12.75" customHeight="1">
      <c r="A30" s="212">
        <v>5</v>
      </c>
      <c r="B30" s="198" t="str">
        <f>VLOOKUP($B32,Startlist!$B:$H,6,FALSE)</f>
        <v>CUEKS RACING</v>
      </c>
      <c r="C30" s="199"/>
      <c r="D30" s="200"/>
      <c r="E30" s="200"/>
      <c r="F30" s="199"/>
      <c r="G30" s="201"/>
      <c r="H30" s="218" t="str">
        <f>CONCATENATE(J30,":",RIGHT(K30,2),".",RIGHT(L30,4))</f>
        <v>1:43.37,5</v>
      </c>
      <c r="I30" s="219">
        <f>SMALL(I32:I34,1)+SMALL(I32:I34,2)</f>
        <v>6217.5</v>
      </c>
      <c r="J30" s="220">
        <f>INT(I30/3600)</f>
        <v>1</v>
      </c>
      <c r="K30" s="221" t="str">
        <f>CONCATENATE("0",INT((I30-(J30*3600))/60))</f>
        <v>043</v>
      </c>
      <c r="L30" s="219" t="str">
        <f>CONCATENATE("0",ROUND(I30-(J30*3600)-(K30*60),1))</f>
        <v>037,5</v>
      </c>
      <c r="M30" s="222">
        <f>A30</f>
        <v>5</v>
      </c>
      <c r="N30" s="222">
        <v>1</v>
      </c>
      <c r="O30" s="223">
        <f>I30</f>
        <v>6217.5</v>
      </c>
      <c r="P30" s="224"/>
      <c r="Q30" s="224"/>
    </row>
    <row r="31" spans="1:15" ht="7.5" customHeight="1">
      <c r="A31" s="211"/>
      <c r="B31" s="203"/>
      <c r="C31" s="194"/>
      <c r="D31" s="195"/>
      <c r="E31" s="195"/>
      <c r="F31" s="194"/>
      <c r="G31" s="197"/>
      <c r="H31" s="214"/>
      <c r="I31" s="215"/>
      <c r="J31" s="215"/>
      <c r="K31" s="215"/>
      <c r="L31" s="215"/>
      <c r="M31" s="222">
        <f>A30</f>
        <v>5</v>
      </c>
      <c r="N31" s="222">
        <v>2</v>
      </c>
      <c r="O31" s="225">
        <f>I30</f>
        <v>6217.5</v>
      </c>
    </row>
    <row r="32" spans="1:15" ht="12.75" customHeight="1">
      <c r="A32" s="211"/>
      <c r="B32" s="203">
        <v>9</v>
      </c>
      <c r="C32" s="194" t="str">
        <f>VLOOKUP($B32,Startlist!$B:$H,2,FALSE)</f>
        <v>MV8</v>
      </c>
      <c r="D32" s="197" t="str">
        <f>VLOOKUP($B32,Startlist!$B:$H,3,FALSE)</f>
        <v>Meelis Orgla</v>
      </c>
      <c r="E32" s="197" t="str">
        <f>VLOOKUP($B32,Startlist!$B:$H,4,FALSE)</f>
        <v>Jaan Halliste</v>
      </c>
      <c r="F32" s="194" t="str">
        <f>VLOOKUP($B32,Startlist!$B:$H,5,FALSE)</f>
        <v>EST</v>
      </c>
      <c r="G32" s="197" t="str">
        <f>VLOOKUP($B32,Startlist!$B:$H,7,FALSE)</f>
        <v>Mitsubishi Lancer Evo 7</v>
      </c>
      <c r="H32" s="226" t="str">
        <f>VLOOKUP(B32,Results!B:M,12,FALSE)</f>
        <v>52.01,0</v>
      </c>
      <c r="I32" s="227">
        <f>IF(ISERROR(FIND(":",H32)),LEFT(H32,FIND(".",H32,1)-1)*60+RIGHT(H32,LEN(H32)-FIND(".",H32,1)),LEFT(H32,FIND(":",H32,1)-1)*3600+MID(H32,4,2)*60+RIGHT(H32,LEN(H32)-FIND(".",H32,1)))</f>
        <v>3121</v>
      </c>
      <c r="J32" s="227"/>
      <c r="K32" s="215"/>
      <c r="L32" s="215"/>
      <c r="M32" s="222">
        <f>A30</f>
        <v>5</v>
      </c>
      <c r="N32" s="222">
        <v>3</v>
      </c>
      <c r="O32" s="225">
        <f>I30</f>
        <v>6217.5</v>
      </c>
    </row>
    <row r="33" spans="1:15" ht="12.75" customHeight="1">
      <c r="A33" s="211"/>
      <c r="B33" s="203">
        <v>20</v>
      </c>
      <c r="C33" s="194" t="str">
        <f>VLOOKUP($B33,Startlist!$B:$H,2,FALSE)</f>
        <v>MV8</v>
      </c>
      <c r="D33" s="197" t="str">
        <f>VLOOKUP($B33,Startlist!$B:$H,3,FALSE)</f>
        <v>Rünno Ubinhain</v>
      </c>
      <c r="E33" s="197" t="str">
        <f>VLOOKUP($B33,Startlist!$B:$H,4,FALSE)</f>
        <v>Riho Tenveld</v>
      </c>
      <c r="F33" s="194" t="str">
        <f>VLOOKUP($B33,Startlist!$B:$H,5,FALSE)</f>
        <v>EST</v>
      </c>
      <c r="G33" s="197" t="str">
        <f>VLOOKUP($B33,Startlist!$B:$H,7,FALSE)</f>
        <v>Subaru Impreza STI</v>
      </c>
      <c r="H33" s="226" t="str">
        <f>VLOOKUP(B33,Results!B:M,12,FALSE)</f>
        <v> 1:25.23,2</v>
      </c>
      <c r="I33" s="227">
        <f>IF(ISERROR(FIND(":",H33)),LEFT(H33,FIND(".",H33,1)-1)*60+RIGHT(H33,LEN(H33)-FIND(".",H33,1)),LEFT(H33,FIND(":",H33,1)-1)*3600+MID(H33,4,2)*60+RIGHT(H33,LEN(H33)-FIND(".",H33,1)))</f>
        <v>5123.2</v>
      </c>
      <c r="J33" s="227"/>
      <c r="K33" s="215"/>
      <c r="L33" s="215"/>
      <c r="M33" s="222">
        <f>A30</f>
        <v>5</v>
      </c>
      <c r="N33" s="222">
        <v>4</v>
      </c>
      <c r="O33" s="225">
        <f>I30</f>
        <v>6217.5</v>
      </c>
    </row>
    <row r="34" spans="1:15" ht="12.75" customHeight="1">
      <c r="A34" s="211"/>
      <c r="B34" s="203">
        <v>208</v>
      </c>
      <c r="C34" s="194" t="str">
        <f>VLOOKUP($B34,Startlist!$B:$H,2,FALSE)</f>
        <v>MV3</v>
      </c>
      <c r="D34" s="197" t="str">
        <f>VLOOKUP($B34,Startlist!$B:$H,3,FALSE)</f>
        <v>Miko-Ove Niinemäe</v>
      </c>
      <c r="E34" s="197" t="str">
        <f>VLOOKUP($B34,Startlist!$B:$H,4,FALSE)</f>
        <v>Martin Valter</v>
      </c>
      <c r="F34" s="194" t="str">
        <f>VLOOKUP($B34,Startlist!$B:$H,5,FALSE)</f>
        <v>EST</v>
      </c>
      <c r="G34" s="197" t="str">
        <f>VLOOKUP($B34,Startlist!$B:$H,7,FALSE)</f>
        <v>Peugeot 208</v>
      </c>
      <c r="H34" s="226" t="str">
        <f>VLOOKUP(B34,Results!B:M,12,FALSE)</f>
        <v>51.36,5</v>
      </c>
      <c r="I34" s="227">
        <f>IF(ISERROR(FIND(":",H34)),LEFT(H34,FIND(".",H34,1)-1)*60+RIGHT(H34,LEN(H34)-FIND(".",H34,1)),LEFT(H34,FIND(":",H34,1)-1)*3600+MID(H34,4,2)*60+RIGHT(H34,LEN(H34)-FIND(".",H34,1)))</f>
        <v>3096.5</v>
      </c>
      <c r="J34" s="215"/>
      <c r="K34" s="215"/>
      <c r="L34" s="215"/>
      <c r="M34" s="222">
        <f>A30</f>
        <v>5</v>
      </c>
      <c r="N34" s="222">
        <v>5</v>
      </c>
      <c r="O34" s="225">
        <f>I30</f>
        <v>6217.5</v>
      </c>
    </row>
    <row r="35" spans="1:15" ht="7.5" customHeight="1">
      <c r="A35" s="211"/>
      <c r="B35" s="203"/>
      <c r="C35" s="194"/>
      <c r="D35" s="195"/>
      <c r="E35" s="195"/>
      <c r="F35" s="194"/>
      <c r="G35" s="197"/>
      <c r="H35" s="214"/>
      <c r="I35" s="215"/>
      <c r="J35" s="215"/>
      <c r="K35" s="215"/>
      <c r="L35" s="215"/>
      <c r="M35" s="222">
        <f>A30</f>
        <v>5</v>
      </c>
      <c r="N35" s="222">
        <v>6</v>
      </c>
      <c r="O35" s="225">
        <f>I30</f>
        <v>6217.5</v>
      </c>
    </row>
    <row r="36" spans="1:17" s="202" customFormat="1" ht="12.75" customHeight="1">
      <c r="A36" s="212">
        <v>6</v>
      </c>
      <c r="B36" s="198" t="str">
        <f>VLOOKUP($B38,Startlist!$B:$H,6,FALSE)&amp;" 1"</f>
        <v>ECOM MOTORSPORT 1</v>
      </c>
      <c r="C36" s="199"/>
      <c r="D36" s="200"/>
      <c r="E36" s="200"/>
      <c r="F36" s="199"/>
      <c r="G36" s="201"/>
      <c r="H36" s="218" t="str">
        <f>CONCATENATE(J36,":",RIGHT(K36,2),".",RIGHT(L36,4))</f>
        <v>1:43.40,8</v>
      </c>
      <c r="I36" s="219">
        <f>SMALL(I38:I40,1)+SMALL(I38:I40,2)</f>
        <v>6220.8</v>
      </c>
      <c r="J36" s="220">
        <f>INT(I36/3600)</f>
        <v>1</v>
      </c>
      <c r="K36" s="221" t="str">
        <f>CONCATENATE("0",INT((I36-(J36*3600))/60))</f>
        <v>043</v>
      </c>
      <c r="L36" s="219" t="str">
        <f>CONCATENATE("0",ROUND(I36-(J36*3600)-(K36*60),1))</f>
        <v>040,8</v>
      </c>
      <c r="M36" s="222">
        <f>A36</f>
        <v>6</v>
      </c>
      <c r="N36" s="222">
        <v>1</v>
      </c>
      <c r="O36" s="223">
        <f>I36</f>
        <v>6220.8</v>
      </c>
      <c r="P36" s="224"/>
      <c r="Q36" s="224"/>
    </row>
    <row r="37" spans="1:15" ht="7.5" customHeight="1">
      <c r="A37" s="211"/>
      <c r="B37" s="203"/>
      <c r="C37" s="194"/>
      <c r="D37" s="195"/>
      <c r="E37" s="195"/>
      <c r="F37" s="194"/>
      <c r="G37" s="197"/>
      <c r="H37" s="214"/>
      <c r="I37" s="215"/>
      <c r="J37" s="215"/>
      <c r="K37" s="215"/>
      <c r="L37" s="215"/>
      <c r="M37" s="222">
        <f>A36</f>
        <v>6</v>
      </c>
      <c r="N37" s="222">
        <v>2</v>
      </c>
      <c r="O37" s="225">
        <f>I36</f>
        <v>6220.8</v>
      </c>
    </row>
    <row r="38" spans="1:15" ht="12.75" customHeight="1">
      <c r="A38" s="211"/>
      <c r="B38" s="203">
        <v>19</v>
      </c>
      <c r="C38" s="194" t="str">
        <f>VLOOKUP($B38,Startlist!$B:$H,2,FALSE)</f>
        <v>MV2</v>
      </c>
      <c r="D38" s="197" t="str">
        <f>VLOOKUP($B38,Startlist!$B:$H,3,FALSE)</f>
        <v>Mait Maarend</v>
      </c>
      <c r="E38" s="197" t="str">
        <f>VLOOKUP($B38,Startlist!$B:$H,4,FALSE)</f>
        <v>Mihkel Kapp</v>
      </c>
      <c r="F38" s="194" t="str">
        <f>VLOOKUP($B38,Startlist!$B:$H,5,FALSE)</f>
        <v>EST</v>
      </c>
      <c r="G38" s="197" t="str">
        <f>VLOOKUP($B38,Startlist!$B:$H,7,FALSE)</f>
        <v>Mitsubishi Lancer Evo 10</v>
      </c>
      <c r="H38" s="226" t="str">
        <f>VLOOKUP(B38,Results!B:M,12,FALSE)</f>
        <v>52.00,0</v>
      </c>
      <c r="I38" s="227">
        <f>IF(ISERROR(FIND(":",H38)),LEFT(H38,FIND(".",H38,1)-1)*60+RIGHT(H38,LEN(H38)-FIND(".",H38,1)),LEFT(H38,FIND(":",H38,1)-1)*3600+MID(H38,4,2)*60+RIGHT(H38,LEN(H38)-FIND(".",H38,1)))</f>
        <v>3120</v>
      </c>
      <c r="J38" s="227"/>
      <c r="K38" s="215"/>
      <c r="L38" s="215"/>
      <c r="M38" s="222">
        <f>A36</f>
        <v>6</v>
      </c>
      <c r="N38" s="222">
        <v>3</v>
      </c>
      <c r="O38" s="225">
        <f>I36</f>
        <v>6220.8</v>
      </c>
    </row>
    <row r="39" spans="1:15" ht="12.75" customHeight="1">
      <c r="A39" s="211"/>
      <c r="B39" s="203">
        <v>27</v>
      </c>
      <c r="C39" s="194" t="str">
        <f>VLOOKUP($B39,Startlist!$B:$H,2,FALSE)</f>
        <v>MV4</v>
      </c>
      <c r="D39" s="197" t="str">
        <f>VLOOKUP($B39,Startlist!$B:$H,3,FALSE)</f>
        <v>Kristo Subi</v>
      </c>
      <c r="E39" s="197" t="str">
        <f>VLOOKUP($B39,Startlist!$B:$H,4,FALSE)</f>
        <v>Raido Subi</v>
      </c>
      <c r="F39" s="194" t="str">
        <f>VLOOKUP($B39,Startlist!$B:$H,5,FALSE)</f>
        <v>EST</v>
      </c>
      <c r="G39" s="197" t="str">
        <f>VLOOKUP($B39,Startlist!$B:$H,7,FALSE)</f>
        <v>Honda Civic Type-R</v>
      </c>
      <c r="H39" s="230" t="s">
        <v>1188</v>
      </c>
      <c r="I39" s="227"/>
      <c r="J39" s="227"/>
      <c r="K39" s="215"/>
      <c r="L39" s="215"/>
      <c r="M39" s="222">
        <f>A36</f>
        <v>6</v>
      </c>
      <c r="N39" s="222">
        <v>4</v>
      </c>
      <c r="O39" s="225">
        <f>I36</f>
        <v>6220.8</v>
      </c>
    </row>
    <row r="40" spans="1:15" ht="12.75" customHeight="1">
      <c r="A40" s="211"/>
      <c r="B40" s="203">
        <v>36</v>
      </c>
      <c r="C40" s="194" t="str">
        <f>VLOOKUP($B40,Startlist!$B:$H,2,FALSE)</f>
        <v>MV8</v>
      </c>
      <c r="D40" s="197" t="str">
        <f>VLOOKUP($B40,Startlist!$B:$H,3,FALSE)</f>
        <v>Vaiko Samm</v>
      </c>
      <c r="E40" s="197" t="str">
        <f>VLOOKUP($B40,Startlist!$B:$H,4,FALSE)</f>
        <v>Raigo Press</v>
      </c>
      <c r="F40" s="194" t="str">
        <f>VLOOKUP($B40,Startlist!$B:$H,5,FALSE)</f>
        <v>EST</v>
      </c>
      <c r="G40" s="197" t="str">
        <f>VLOOKUP($B40,Startlist!$B:$H,7,FALSE)</f>
        <v>Subaru Impreza WRX STI</v>
      </c>
      <c r="H40" s="226" t="str">
        <f>VLOOKUP(B40,Results!B:M,12,FALSE)</f>
        <v>51.40,8</v>
      </c>
      <c r="I40" s="227">
        <f>IF(ISERROR(FIND(":",H40)),LEFT(H40,FIND(".",H40,1)-1)*60+RIGHT(H40,LEN(H40)-FIND(".",H40,1)),LEFT(H40,FIND(":",H40,1)-1)*3600+MID(H40,4,2)*60+RIGHT(H40,LEN(H40)-FIND(".",H40,1)))</f>
        <v>3100.8</v>
      </c>
      <c r="J40" s="215"/>
      <c r="K40" s="215"/>
      <c r="L40" s="215"/>
      <c r="M40" s="222">
        <f>A36</f>
        <v>6</v>
      </c>
      <c r="N40" s="222">
        <v>5</v>
      </c>
      <c r="O40" s="225">
        <f>I36</f>
        <v>6220.8</v>
      </c>
    </row>
    <row r="41" spans="1:15" ht="7.5" customHeight="1">
      <c r="A41" s="211"/>
      <c r="B41" s="203"/>
      <c r="C41" s="194"/>
      <c r="D41" s="195"/>
      <c r="E41" s="195"/>
      <c r="F41" s="194"/>
      <c r="G41" s="197"/>
      <c r="H41" s="214"/>
      <c r="I41" s="215"/>
      <c r="J41" s="215"/>
      <c r="K41" s="215"/>
      <c r="L41" s="215"/>
      <c r="M41" s="222">
        <f>A36</f>
        <v>6</v>
      </c>
      <c r="N41" s="222">
        <v>6</v>
      </c>
      <c r="O41" s="225">
        <f>I36</f>
        <v>6220.8</v>
      </c>
    </row>
    <row r="42" spans="1:17" s="202" customFormat="1" ht="12.75" customHeight="1">
      <c r="A42" s="212">
        <v>7</v>
      </c>
      <c r="B42" s="198" t="str">
        <f>VLOOKUP($B44,Startlist!$B:$H,6,FALSE)&amp;" JUNIOR"</f>
        <v>SAR-TECH MOTORSPORT JUNIOR</v>
      </c>
      <c r="C42" s="199"/>
      <c r="D42" s="200"/>
      <c r="E42" s="200"/>
      <c r="F42" s="199"/>
      <c r="G42" s="201"/>
      <c r="H42" s="218" t="str">
        <f>CONCATENATE(J42,":",RIGHT(K42,2),".",RIGHT(L42,4))</f>
        <v>1:45.03,9</v>
      </c>
      <c r="I42" s="219">
        <f>SMALL(I44:I46,1)+SMALL(I44:I46,2)</f>
        <v>6303.9</v>
      </c>
      <c r="J42" s="220">
        <f>INT(I42/3600)</f>
        <v>1</v>
      </c>
      <c r="K42" s="221" t="str">
        <f>CONCATENATE("0",INT((I42-(J42*3600))/60))</f>
        <v>045</v>
      </c>
      <c r="L42" s="219" t="str">
        <f>CONCATENATE("0",ROUND(I42-(J42*3600)-(K42*60),1))</f>
        <v>03,9</v>
      </c>
      <c r="M42" s="222">
        <f>A42</f>
        <v>7</v>
      </c>
      <c r="N42" s="222">
        <v>1</v>
      </c>
      <c r="O42" s="223">
        <f>I42</f>
        <v>6303.9</v>
      </c>
      <c r="P42" s="224"/>
      <c r="Q42" s="224"/>
    </row>
    <row r="43" spans="1:15" ht="7.5" customHeight="1">
      <c r="A43" s="211"/>
      <c r="B43" s="203"/>
      <c r="C43" s="194"/>
      <c r="D43" s="195"/>
      <c r="E43" s="195"/>
      <c r="F43" s="194"/>
      <c r="G43" s="197"/>
      <c r="H43" s="214"/>
      <c r="I43" s="215"/>
      <c r="J43" s="215"/>
      <c r="K43" s="215"/>
      <c r="L43" s="215"/>
      <c r="M43" s="222">
        <f>A42</f>
        <v>7</v>
      </c>
      <c r="N43" s="222">
        <v>2</v>
      </c>
      <c r="O43" s="225">
        <f>I42</f>
        <v>6303.9</v>
      </c>
    </row>
    <row r="44" spans="1:15" ht="12.75" customHeight="1">
      <c r="A44" s="211"/>
      <c r="B44" s="203">
        <v>16</v>
      </c>
      <c r="C44" s="194" t="str">
        <f>VLOOKUP($B44,Startlist!$B:$H,2,FALSE)</f>
        <v>MV6</v>
      </c>
      <c r="D44" s="197" t="str">
        <f>VLOOKUP($B44,Startlist!$B:$H,3,FALSE)</f>
        <v>Ken Torn</v>
      </c>
      <c r="E44" s="197" t="str">
        <f>VLOOKUP($B44,Startlist!$B:$H,4,FALSE)</f>
        <v>Riivo Mesila</v>
      </c>
      <c r="F44" s="194" t="str">
        <f>VLOOKUP($B44,Startlist!$B:$H,5,FALSE)</f>
        <v>EST</v>
      </c>
      <c r="G44" s="197" t="str">
        <f>VLOOKUP($B44,Startlist!$B:$H,7,FALSE)</f>
        <v>Honda Civic Type-R</v>
      </c>
      <c r="H44" s="226" t="str">
        <f>VLOOKUP(B44,Results!B:M,12,FALSE)</f>
        <v>51.41,7</v>
      </c>
      <c r="I44" s="227">
        <f>IF(ISERROR(FIND(":",H44)),LEFT(H44,FIND(".",H44,1)-1)*60+RIGHT(H44,LEN(H44)-FIND(".",H44,1)),LEFT(H44,FIND(":",H44,1)-1)*3600+MID(H44,4,2)*60+RIGHT(H44,LEN(H44)-FIND(".",H44,1)))</f>
        <v>3101.7</v>
      </c>
      <c r="J44" s="227"/>
      <c r="K44" s="215"/>
      <c r="L44" s="215"/>
      <c r="M44" s="222">
        <f>A42</f>
        <v>7</v>
      </c>
      <c r="N44" s="222">
        <v>3</v>
      </c>
      <c r="O44" s="225">
        <f>I42</f>
        <v>6303.9</v>
      </c>
    </row>
    <row r="45" spans="1:15" ht="12.75" customHeight="1">
      <c r="A45" s="211"/>
      <c r="B45" s="203">
        <v>203</v>
      </c>
      <c r="C45" s="194" t="str">
        <f>VLOOKUP($B45,Startlist!$B:$H,2,FALSE)</f>
        <v>MV3</v>
      </c>
      <c r="D45" s="197" t="str">
        <f>VLOOKUP($B45,Startlist!$B:$H,3,FALSE)</f>
        <v>Kenneth Sepp</v>
      </c>
      <c r="E45" s="197" t="str">
        <f>VLOOKUP($B45,Startlist!$B:$H,4,FALSE)</f>
        <v>Tanel Kasesalu</v>
      </c>
      <c r="F45" s="194" t="str">
        <f>VLOOKUP($B45,Startlist!$B:$H,5,FALSE)</f>
        <v>EST</v>
      </c>
      <c r="G45" s="197" t="str">
        <f>VLOOKUP($B45,Startlist!$B:$H,7,FALSE)</f>
        <v>Ford Fiesta R2</v>
      </c>
      <c r="H45" s="226" t="str">
        <f>VLOOKUP(B45,Results!B:M,12,FALSE)</f>
        <v>53.22,2</v>
      </c>
      <c r="I45" s="227">
        <f>IF(ISERROR(FIND(":",H45)),LEFT(H45,FIND(".",H45,1)-1)*60+RIGHT(H45,LEN(H45)-FIND(".",H45,1)),LEFT(H45,FIND(":",H45,1)-1)*3600+MID(H45,4,2)*60+RIGHT(H45,LEN(H45)-FIND(".",H45,1)))</f>
        <v>3202.2</v>
      </c>
      <c r="J45" s="227"/>
      <c r="K45" s="215"/>
      <c r="L45" s="215"/>
      <c r="M45" s="222">
        <f>A42</f>
        <v>7</v>
      </c>
      <c r="N45" s="222">
        <v>4</v>
      </c>
      <c r="O45" s="225">
        <f>I42</f>
        <v>6303.9</v>
      </c>
    </row>
    <row r="46" spans="1:15" ht="12.75" customHeight="1">
      <c r="A46" s="211"/>
      <c r="B46" s="203">
        <v>206</v>
      </c>
      <c r="C46" s="194" t="str">
        <f>VLOOKUP($B46,Startlist!$B:$H,2,FALSE)</f>
        <v>MV3</v>
      </c>
      <c r="D46" s="197" t="str">
        <f>VLOOKUP($B46,Startlist!$B:$H,3,FALSE)</f>
        <v>Rasmus Uustulnd</v>
      </c>
      <c r="E46" s="197" t="str">
        <f>VLOOKUP($B46,Startlist!$B:$H,4,FALSE)</f>
        <v>Imre Kuusk</v>
      </c>
      <c r="F46" s="194" t="str">
        <f>VLOOKUP($B46,Startlist!$B:$H,5,FALSE)</f>
        <v>EST</v>
      </c>
      <c r="G46" s="197" t="str">
        <f>VLOOKUP($B46,Startlist!$B:$H,7,FALSE)</f>
        <v>Ford Fiesta R2</v>
      </c>
      <c r="H46" s="226" t="str">
        <f>VLOOKUP(B46,Results!B:M,12,FALSE)</f>
        <v>53.23,6</v>
      </c>
      <c r="I46" s="227">
        <f>IF(ISERROR(FIND(":",H46)),LEFT(H46,FIND(".",H46,1)-1)*60+RIGHT(H46,LEN(H46)-FIND(".",H46,1)),LEFT(H46,FIND(":",H46,1)-1)*3600+MID(H46,4,2)*60+RIGHT(H46,LEN(H46)-FIND(".",H46,1)))</f>
        <v>3203.6</v>
      </c>
      <c r="J46" s="215"/>
      <c r="K46" s="215"/>
      <c r="L46" s="215"/>
      <c r="M46" s="222">
        <f>A42</f>
        <v>7</v>
      </c>
      <c r="N46" s="222">
        <v>5</v>
      </c>
      <c r="O46" s="225">
        <f>I42</f>
        <v>6303.9</v>
      </c>
    </row>
    <row r="47" spans="1:15" ht="7.5" customHeight="1">
      <c r="A47" s="211"/>
      <c r="B47" s="203"/>
      <c r="C47" s="194"/>
      <c r="D47" s="195"/>
      <c r="E47" s="195"/>
      <c r="F47" s="194"/>
      <c r="G47" s="197"/>
      <c r="H47" s="214"/>
      <c r="I47" s="215"/>
      <c r="J47" s="215"/>
      <c r="K47" s="215"/>
      <c r="L47" s="215"/>
      <c r="M47" s="222">
        <f>A42</f>
        <v>7</v>
      </c>
      <c r="N47" s="222">
        <v>6</v>
      </c>
      <c r="O47" s="225">
        <f>I42</f>
        <v>6303.9</v>
      </c>
    </row>
    <row r="48" spans="1:17" s="202" customFormat="1" ht="12.75" customHeight="1">
      <c r="A48" s="212">
        <v>8</v>
      </c>
      <c r="B48" s="198" t="str">
        <f>VLOOKUP($B50,Startlist!$B:$H,6,FALSE)</f>
        <v>MS RACING</v>
      </c>
      <c r="C48" s="199"/>
      <c r="D48" s="200"/>
      <c r="E48" s="200"/>
      <c r="F48" s="199"/>
      <c r="G48" s="201"/>
      <c r="H48" s="218" t="str">
        <f>CONCATENATE(J48,":",RIGHT(K48,2),".",RIGHT(L48,4))</f>
        <v>1:47.26,5</v>
      </c>
      <c r="I48" s="219">
        <f>SMALL(I50:I52,1)+SMALL(I50:I52,2)</f>
        <v>6446.5</v>
      </c>
      <c r="J48" s="220">
        <f>INT(I48/3600)</f>
        <v>1</v>
      </c>
      <c r="K48" s="221" t="str">
        <f>CONCATENATE("0",INT((I48-(J48*3600))/60))</f>
        <v>047</v>
      </c>
      <c r="L48" s="219" t="str">
        <f>CONCATENATE("0",ROUND(I48-(J48*3600)-(K48*60),1))</f>
        <v>026,5</v>
      </c>
      <c r="M48" s="222">
        <f>A48</f>
        <v>8</v>
      </c>
      <c r="N48" s="222">
        <v>1</v>
      </c>
      <c r="O48" s="223">
        <f>I48</f>
        <v>6446.5</v>
      </c>
      <c r="P48" s="224"/>
      <c r="Q48" s="224"/>
    </row>
    <row r="49" spans="1:15" ht="7.5" customHeight="1">
      <c r="A49" s="211"/>
      <c r="B49" s="203"/>
      <c r="C49" s="194"/>
      <c r="D49" s="195"/>
      <c r="E49" s="195"/>
      <c r="F49" s="194"/>
      <c r="G49" s="197"/>
      <c r="H49" s="214"/>
      <c r="I49" s="215"/>
      <c r="J49" s="215"/>
      <c r="K49" s="215"/>
      <c r="L49" s="215"/>
      <c r="M49" s="222">
        <f>A48</f>
        <v>8</v>
      </c>
      <c r="N49" s="222">
        <v>2</v>
      </c>
      <c r="O49" s="225">
        <f>I48</f>
        <v>6446.5</v>
      </c>
    </row>
    <row r="50" spans="1:15" ht="12.75" customHeight="1">
      <c r="A50" s="211"/>
      <c r="B50" s="203">
        <v>21</v>
      </c>
      <c r="C50" s="194" t="str">
        <f>VLOOKUP($B50,Startlist!$B:$H,2,FALSE)</f>
        <v>MV7</v>
      </c>
      <c r="D50" s="197" t="str">
        <f>VLOOKUP($B50,Startlist!$B:$H,3,FALSE)</f>
        <v>Dmitry Nikonchuk</v>
      </c>
      <c r="E50" s="197" t="str">
        <f>VLOOKUP($B50,Startlist!$B:$H,4,FALSE)</f>
        <v>Elena Nikonchuk</v>
      </c>
      <c r="F50" s="194" t="str">
        <f>VLOOKUP($B50,Startlist!$B:$H,5,FALSE)</f>
        <v>RUS</v>
      </c>
      <c r="G50" s="197" t="str">
        <f>VLOOKUP($B50,Startlist!$B:$H,7,FALSE)</f>
        <v>BMW M3</v>
      </c>
      <c r="H50" s="226" t="str">
        <f>VLOOKUP(B50,Results!B:M,12,FALSE)</f>
        <v>54.40,0</v>
      </c>
      <c r="I50" s="227">
        <f>IF(ISERROR(FIND(":",H50)),LEFT(H50,FIND(".",H50,1)-1)*60+RIGHT(H50,LEN(H50)-FIND(".",H50,1)),LEFT(H50,FIND(":",H50,1)-1)*3600+MID(H50,4,2)*60+RIGHT(H50,LEN(H50)-FIND(".",H50,1)))</f>
        <v>3280</v>
      </c>
      <c r="J50" s="227"/>
      <c r="K50" s="215"/>
      <c r="L50" s="215"/>
      <c r="M50" s="222">
        <f>A48</f>
        <v>8</v>
      </c>
      <c r="N50" s="222">
        <v>3</v>
      </c>
      <c r="O50" s="225">
        <f>I48</f>
        <v>6446.5</v>
      </c>
    </row>
    <row r="51" spans="1:15" ht="12.75" customHeight="1">
      <c r="A51" s="211"/>
      <c r="B51" s="203">
        <v>23</v>
      </c>
      <c r="C51" s="194" t="str">
        <f>VLOOKUP($B51,Startlist!$B:$H,2,FALSE)</f>
        <v>MV7</v>
      </c>
      <c r="D51" s="197" t="str">
        <f>VLOOKUP($B51,Startlist!$B:$H,3,FALSE)</f>
        <v>Madis Vanaselja</v>
      </c>
      <c r="E51" s="197" t="str">
        <f>VLOOKUP($B51,Startlist!$B:$H,4,FALSE)</f>
        <v>Jaanus Hōbemägi</v>
      </c>
      <c r="F51" s="194" t="str">
        <f>VLOOKUP($B51,Startlist!$B:$H,5,FALSE)</f>
        <v>EST</v>
      </c>
      <c r="G51" s="197" t="str">
        <f>VLOOKUP($B51,Startlist!$B:$H,7,FALSE)</f>
        <v>BMW M3</v>
      </c>
      <c r="H51" s="226" t="str">
        <f>VLOOKUP(B51,Results!B:M,12,FALSE)</f>
        <v>54.59,7</v>
      </c>
      <c r="I51" s="227">
        <f>IF(ISERROR(FIND(":",H51)),LEFT(H51,FIND(".",H51,1)-1)*60+RIGHT(H51,LEN(H51)-FIND(".",H51,1)),LEFT(H51,FIND(":",H51,1)-1)*3600+MID(H51,4,2)*60+RIGHT(H51,LEN(H51)-FIND(".",H51,1)))</f>
        <v>3299.7</v>
      </c>
      <c r="J51" s="227"/>
      <c r="K51" s="215"/>
      <c r="L51" s="215"/>
      <c r="M51" s="222">
        <f>A48</f>
        <v>8</v>
      </c>
      <c r="N51" s="222">
        <v>4</v>
      </c>
      <c r="O51" s="225">
        <f>I48</f>
        <v>6446.5</v>
      </c>
    </row>
    <row r="52" spans="1:15" ht="12.75" customHeight="1">
      <c r="A52" s="211"/>
      <c r="B52" s="203">
        <v>25</v>
      </c>
      <c r="C52" s="194" t="str">
        <f>VLOOKUP($B52,Startlist!$B:$H,2,FALSE)</f>
        <v>MV4</v>
      </c>
      <c r="D52" s="197" t="str">
        <f>VLOOKUP($B52,Startlist!$B:$H,3,FALSE)</f>
        <v>David Sultanjants</v>
      </c>
      <c r="E52" s="197" t="str">
        <f>VLOOKUP($B52,Startlist!$B:$H,4,FALSE)</f>
        <v>Siim Oja</v>
      </c>
      <c r="F52" s="194" t="str">
        <f>VLOOKUP($B52,Startlist!$B:$H,5,FALSE)</f>
        <v>EST</v>
      </c>
      <c r="G52" s="197" t="str">
        <f>VLOOKUP($B52,Startlist!$B:$H,7,FALSE)</f>
        <v>Citroen DS3</v>
      </c>
      <c r="H52" s="226" t="str">
        <f>VLOOKUP(B52,Results!B:M,12,FALSE)</f>
        <v>52.46,5</v>
      </c>
      <c r="I52" s="227">
        <f>IF(ISERROR(FIND(":",H52)),LEFT(H52,FIND(".",H52,1)-1)*60+RIGHT(H52,LEN(H52)-FIND(".",H52,1)),LEFT(H52,FIND(":",H52,1)-1)*3600+MID(H52,4,2)*60+RIGHT(H52,LEN(H52)-FIND(".",H52,1)))</f>
        <v>3166.5</v>
      </c>
      <c r="J52" s="215"/>
      <c r="K52" s="215"/>
      <c r="L52" s="215"/>
      <c r="M52" s="222">
        <f>A48</f>
        <v>8</v>
      </c>
      <c r="N52" s="222">
        <v>5</v>
      </c>
      <c r="O52" s="225">
        <f>I48</f>
        <v>6446.5</v>
      </c>
    </row>
    <row r="53" spans="1:15" ht="7.5" customHeight="1">
      <c r="A53" s="211"/>
      <c r="B53" s="203"/>
      <c r="C53" s="194"/>
      <c r="D53" s="195"/>
      <c r="E53" s="195"/>
      <c r="F53" s="194"/>
      <c r="G53" s="197"/>
      <c r="H53" s="214"/>
      <c r="I53" s="215"/>
      <c r="J53" s="215"/>
      <c r="K53" s="215"/>
      <c r="L53" s="215"/>
      <c r="M53" s="222">
        <f>A48</f>
        <v>8</v>
      </c>
      <c r="N53" s="222">
        <v>6</v>
      </c>
      <c r="O53" s="225">
        <f>I48</f>
        <v>6446.5</v>
      </c>
    </row>
    <row r="54" spans="1:17" s="202" customFormat="1" ht="12.75" customHeight="1">
      <c r="A54" s="212">
        <v>9</v>
      </c>
      <c r="B54" s="198" t="str">
        <f>VLOOKUP($B56,Startlist!$B:$H,6,FALSE)&amp;" II"</f>
        <v>TIKKRI MOTORSPORT II</v>
      </c>
      <c r="C54" s="199"/>
      <c r="D54" s="200"/>
      <c r="E54" s="200"/>
      <c r="F54" s="199"/>
      <c r="G54" s="201"/>
      <c r="H54" s="218" t="str">
        <f>CONCATENATE(J54,":",RIGHT(K54,2),".",RIGHT(L54,4))</f>
        <v>1:51.49,3</v>
      </c>
      <c r="I54" s="219">
        <f>SMALL(I56:I58,1)+SMALL(I56:I58,2)</f>
        <v>6709.299999999999</v>
      </c>
      <c r="J54" s="220">
        <f>INT(I54/3600)</f>
        <v>1</v>
      </c>
      <c r="K54" s="221" t="str">
        <f>CONCATENATE("0",INT((I54-(J54*3600))/60))</f>
        <v>051</v>
      </c>
      <c r="L54" s="219" t="str">
        <f>CONCATENATE("0",ROUND(I54-(J54*3600)-(K54*60),1))</f>
        <v>049,3</v>
      </c>
      <c r="M54" s="222">
        <f>A54</f>
        <v>9</v>
      </c>
      <c r="N54" s="222">
        <v>1</v>
      </c>
      <c r="O54" s="223">
        <f>I54</f>
        <v>6709.299999999999</v>
      </c>
      <c r="P54" s="224"/>
      <c r="Q54" s="224"/>
    </row>
    <row r="55" spans="1:15" ht="7.5" customHeight="1">
      <c r="A55" s="211"/>
      <c r="B55" s="203"/>
      <c r="C55" s="194"/>
      <c r="D55" s="195"/>
      <c r="E55" s="195"/>
      <c r="F55" s="194"/>
      <c r="G55" s="197"/>
      <c r="H55" s="214"/>
      <c r="I55" s="215"/>
      <c r="J55" s="215"/>
      <c r="K55" s="215"/>
      <c r="L55" s="215"/>
      <c r="M55" s="222">
        <f>A54</f>
        <v>9</v>
      </c>
      <c r="N55" s="222">
        <v>2</v>
      </c>
      <c r="O55" s="225">
        <f>I54</f>
        <v>6709.299999999999</v>
      </c>
    </row>
    <row r="56" spans="1:15" ht="12.75" customHeight="1">
      <c r="A56" s="211"/>
      <c r="B56" s="203">
        <v>50</v>
      </c>
      <c r="C56" s="194" t="str">
        <f>VLOOKUP($B56,Startlist!$B:$H,2,FALSE)</f>
        <v>MV6</v>
      </c>
      <c r="D56" s="197" t="str">
        <f>VLOOKUP($B56,Startlist!$B:$H,3,FALSE)</f>
        <v>Martin Vatter</v>
      </c>
      <c r="E56" s="197" t="str">
        <f>VLOOKUP($B56,Startlist!$B:$H,4,FALSE)</f>
        <v>Oliver Peebo</v>
      </c>
      <c r="F56" s="194" t="str">
        <f>VLOOKUP($B56,Startlist!$B:$H,5,FALSE)</f>
        <v>EST</v>
      </c>
      <c r="G56" s="197" t="str">
        <f>VLOOKUP($B56,Startlist!$B:$H,7,FALSE)</f>
        <v>Honda Civic Type-R</v>
      </c>
      <c r="H56" s="226" t="str">
        <f>VLOOKUP(B56,Results!B:M,12,FALSE)</f>
        <v>57.47,1</v>
      </c>
      <c r="I56" s="227">
        <f>IF(ISERROR(FIND(":",H56)),LEFT(H56,FIND(".",H56,1)-1)*60+RIGHT(H56,LEN(H56)-FIND(".",H56,1)),LEFT(H56,FIND(":",H56,1)-1)*3600+MID(H56,4,2)*60+RIGHT(H56,LEN(H56)-FIND(".",H56,1)))</f>
        <v>3467.1</v>
      </c>
      <c r="J56" s="227"/>
      <c r="K56" s="215"/>
      <c r="L56" s="215"/>
      <c r="M56" s="222">
        <f>A54</f>
        <v>9</v>
      </c>
      <c r="N56" s="222">
        <v>3</v>
      </c>
      <c r="O56" s="225">
        <f>I54</f>
        <v>6709.299999999999</v>
      </c>
    </row>
    <row r="57" spans="1:15" ht="12.75" customHeight="1">
      <c r="A57" s="211"/>
      <c r="B57" s="203">
        <v>56</v>
      </c>
      <c r="C57" s="194" t="str">
        <f>VLOOKUP($B57,Startlist!$B:$H,2,FALSE)</f>
        <v>MV6</v>
      </c>
      <c r="D57" s="197" t="str">
        <f>VLOOKUP($B57,Startlist!$B:$H,3,FALSE)</f>
        <v>Kasper Koosa</v>
      </c>
      <c r="E57" s="197" t="str">
        <f>VLOOKUP($B57,Startlist!$B:$H,4,FALSE)</f>
        <v>Ronald Jürgenson</v>
      </c>
      <c r="F57" s="194" t="str">
        <f>VLOOKUP($B57,Startlist!$B:$H,5,FALSE)</f>
        <v>EST</v>
      </c>
      <c r="G57" s="197" t="str">
        <f>VLOOKUP($B57,Startlist!$B:$H,7,FALSE)</f>
        <v>Nissan Sunny GTI</v>
      </c>
      <c r="H57" s="226" t="str">
        <f>VLOOKUP(B57,Results!B:M,12,FALSE)</f>
        <v>58.00,6</v>
      </c>
      <c r="I57" s="227">
        <f>IF(ISERROR(FIND(":",H57)),LEFT(H57,FIND(".",H57,1)-1)*60+RIGHT(H57,LEN(H57)-FIND(".",H57,1)),LEFT(H57,FIND(":",H57,1)-1)*3600+MID(H57,4,2)*60+RIGHT(H57,LEN(H57)-FIND(".",H57,1)))</f>
        <v>3480.6</v>
      </c>
      <c r="J57" s="227"/>
      <c r="K57" s="215"/>
      <c r="L57" s="215"/>
      <c r="M57" s="222">
        <f>A54</f>
        <v>9</v>
      </c>
      <c r="N57" s="222">
        <v>4</v>
      </c>
      <c r="O57" s="225">
        <f>I54</f>
        <v>6709.299999999999</v>
      </c>
    </row>
    <row r="58" spans="1:15" ht="12.75" customHeight="1">
      <c r="A58" s="211"/>
      <c r="B58" s="203">
        <v>205</v>
      </c>
      <c r="C58" s="194" t="str">
        <f>VLOOKUP($B58,Startlist!$B:$H,2,FALSE)</f>
        <v>MV3</v>
      </c>
      <c r="D58" s="197" t="str">
        <f>VLOOKUP($B58,Startlist!$B:$H,3,FALSE)</f>
        <v>Alvar Kuusik</v>
      </c>
      <c r="E58" s="197" t="str">
        <f>VLOOKUP($B58,Startlist!$B:$H,4,FALSE)</f>
        <v>Riho Kens</v>
      </c>
      <c r="F58" s="194" t="str">
        <f>VLOOKUP($B58,Startlist!$B:$H,5,FALSE)</f>
        <v>EST</v>
      </c>
      <c r="G58" s="197" t="str">
        <f>VLOOKUP($B58,Startlist!$B:$H,7,FALSE)</f>
        <v>Ford Fiesta R2</v>
      </c>
      <c r="H58" s="226" t="str">
        <f>VLOOKUP(B58,Results!B:M,12,FALSE)</f>
        <v>54.02,2</v>
      </c>
      <c r="I58" s="227">
        <f>IF(ISERROR(FIND(":",H58)),LEFT(H58,FIND(".",H58,1)-1)*60+RIGHT(H58,LEN(H58)-FIND(".",H58,1)),LEFT(H58,FIND(":",H58,1)-1)*3600+MID(H58,4,2)*60+RIGHT(H58,LEN(H58)-FIND(".",H58,1)))</f>
        <v>3242.2</v>
      </c>
      <c r="J58" s="215"/>
      <c r="K58" s="215"/>
      <c r="L58" s="215"/>
      <c r="M58" s="222">
        <f>A54</f>
        <v>9</v>
      </c>
      <c r="N58" s="222">
        <v>5</v>
      </c>
      <c r="O58" s="225">
        <f>I54</f>
        <v>6709.299999999999</v>
      </c>
    </row>
    <row r="59" spans="1:15" ht="7.5" customHeight="1">
      <c r="A59" s="211"/>
      <c r="B59" s="203"/>
      <c r="C59" s="194"/>
      <c r="D59" s="195"/>
      <c r="E59" s="195"/>
      <c r="F59" s="194"/>
      <c r="G59" s="197"/>
      <c r="H59" s="214"/>
      <c r="I59" s="215"/>
      <c r="J59" s="215"/>
      <c r="K59" s="215"/>
      <c r="L59" s="215"/>
      <c r="M59" s="222">
        <f>A54</f>
        <v>9</v>
      </c>
      <c r="N59" s="222">
        <v>6</v>
      </c>
      <c r="O59" s="225">
        <f>I54</f>
        <v>6709.299999999999</v>
      </c>
    </row>
    <row r="60" spans="1:17" s="202" customFormat="1" ht="12.75" customHeight="1">
      <c r="A60" s="212">
        <v>10</v>
      </c>
      <c r="B60" s="198" t="str">
        <f>VLOOKUP($B62,Startlist!$B:$H,6,FALSE)</f>
        <v>CONE FOREST RALLY TEAM</v>
      </c>
      <c r="C60" s="199"/>
      <c r="D60" s="200"/>
      <c r="E60" s="200"/>
      <c r="F60" s="199"/>
      <c r="G60" s="201"/>
      <c r="H60" s="218" t="str">
        <f>CONCATENATE(J60,":",RIGHT(K60,2),".",RIGHT(L60,4))</f>
        <v>1:52.32,5</v>
      </c>
      <c r="I60" s="219">
        <f>SMALL(I62:I64,1)+SMALL(I62:I64,2)</f>
        <v>6752.5</v>
      </c>
      <c r="J60" s="220">
        <f>INT(I60/3600)</f>
        <v>1</v>
      </c>
      <c r="K60" s="221" t="str">
        <f>CONCATENATE("0",INT((I60-(J60*3600))/60))</f>
        <v>052</v>
      </c>
      <c r="L60" s="219" t="str">
        <f>CONCATENATE("0",ROUND(I60-(J60*3600)-(K60*60),1))</f>
        <v>032,5</v>
      </c>
      <c r="M60" s="222">
        <f>A60</f>
        <v>10</v>
      </c>
      <c r="N60" s="222">
        <v>1</v>
      </c>
      <c r="O60" s="223">
        <f>I60</f>
        <v>6752.5</v>
      </c>
      <c r="P60" s="224"/>
      <c r="Q60" s="224"/>
    </row>
    <row r="61" spans="1:15" ht="7.5" customHeight="1">
      <c r="A61" s="211"/>
      <c r="B61" s="203"/>
      <c r="C61" s="194"/>
      <c r="D61" s="195"/>
      <c r="E61" s="195"/>
      <c r="F61" s="194"/>
      <c r="G61" s="197"/>
      <c r="H61" s="214"/>
      <c r="I61" s="215"/>
      <c r="J61" s="215"/>
      <c r="K61" s="215"/>
      <c r="L61" s="215"/>
      <c r="M61" s="222">
        <f>A60</f>
        <v>10</v>
      </c>
      <c r="N61" s="222">
        <v>2</v>
      </c>
      <c r="O61" s="225">
        <f>I60</f>
        <v>6752.5</v>
      </c>
    </row>
    <row r="62" spans="1:15" ht="12.75" customHeight="1">
      <c r="A62" s="211"/>
      <c r="B62" s="203">
        <v>26</v>
      </c>
      <c r="C62" s="194" t="str">
        <f>VLOOKUP($B62,Startlist!$B:$H,2,FALSE)</f>
        <v>MV2</v>
      </c>
      <c r="D62" s="197" t="str">
        <f>VLOOKUP($B62,Startlist!$B:$H,3,FALSE)</f>
        <v>Sergey Uger</v>
      </c>
      <c r="E62" s="197" t="str">
        <f>VLOOKUP($B62,Startlist!$B:$H,4,FALSE)</f>
        <v>Trofim Chikin</v>
      </c>
      <c r="F62" s="194" t="str">
        <f>VLOOKUP($B62,Startlist!$B:$H,5,FALSE)</f>
        <v>ISR / RUS</v>
      </c>
      <c r="G62" s="197" t="str">
        <f>VLOOKUP($B62,Startlist!$B:$H,7,FALSE)</f>
        <v>Mitsubishi Lancer Evo 10</v>
      </c>
      <c r="H62" s="226" t="str">
        <f>VLOOKUP(B62,Results!B:M,12,FALSE)</f>
        <v>55.53,7</v>
      </c>
      <c r="I62" s="227">
        <f>IF(ISERROR(FIND(":",H62)),LEFT(H62,FIND(".",H62,1)-1)*60+RIGHT(H62,LEN(H62)-FIND(".",H62,1)),LEFT(H62,FIND(":",H62,1)-1)*3600+MID(H62,4,2)*60+RIGHT(H62,LEN(H62)-FIND(".",H62,1)))</f>
        <v>3353.7</v>
      </c>
      <c r="J62" s="227"/>
      <c r="K62" s="215"/>
      <c r="L62" s="215"/>
      <c r="M62" s="222">
        <f>A60</f>
        <v>10</v>
      </c>
      <c r="N62" s="222">
        <v>3</v>
      </c>
      <c r="O62" s="225">
        <f>I60</f>
        <v>6752.5</v>
      </c>
    </row>
    <row r="63" spans="1:15" ht="12.75" customHeight="1">
      <c r="A63" s="211"/>
      <c r="B63" s="203">
        <v>42</v>
      </c>
      <c r="C63" s="194" t="str">
        <f>VLOOKUP($B63,Startlist!$B:$H,2,FALSE)</f>
        <v>MV8</v>
      </c>
      <c r="D63" s="197" t="str">
        <f>VLOOKUP($B63,Startlist!$B:$H,3,FALSE)</f>
        <v>Denis Levyatov</v>
      </c>
      <c r="E63" s="197" t="str">
        <f>VLOOKUP($B63,Startlist!$B:$H,4,FALSE)</f>
        <v>Mariya Uger</v>
      </c>
      <c r="F63" s="194" t="str">
        <f>VLOOKUP($B63,Startlist!$B:$H,5,FALSE)</f>
        <v>RUS / ISR</v>
      </c>
      <c r="G63" s="197" t="str">
        <f>VLOOKUP($B63,Startlist!$B:$H,7,FALSE)</f>
        <v>Subaru Impreza</v>
      </c>
      <c r="H63" s="226" t="str">
        <f>VLOOKUP(B63,Results!B:M,12,FALSE)</f>
        <v>56.38,8</v>
      </c>
      <c r="I63" s="227">
        <f>IF(ISERROR(FIND(":",H63)),LEFT(H63,FIND(".",H63,1)-1)*60+RIGHT(H63,LEN(H63)-FIND(".",H63,1)),LEFT(H63,FIND(":",H63,1)-1)*3600+MID(H63,4,2)*60+RIGHT(H63,LEN(H63)-FIND(".",H63,1)))</f>
        <v>3398.8</v>
      </c>
      <c r="J63" s="227"/>
      <c r="K63" s="215"/>
      <c r="L63" s="215"/>
      <c r="M63" s="222">
        <f>A60</f>
        <v>10</v>
      </c>
      <c r="N63" s="222">
        <v>4</v>
      </c>
      <c r="O63" s="225">
        <f>I60</f>
        <v>6752.5</v>
      </c>
    </row>
    <row r="64" spans="1:15" ht="12.75" customHeight="1">
      <c r="A64" s="211"/>
      <c r="B64" s="203"/>
      <c r="C64" s="194"/>
      <c r="D64" s="197"/>
      <c r="E64" s="197"/>
      <c r="F64" s="194"/>
      <c r="G64" s="197"/>
      <c r="H64" s="226"/>
      <c r="I64" s="227"/>
      <c r="J64" s="215"/>
      <c r="K64" s="215"/>
      <c r="L64" s="215"/>
      <c r="M64" s="222">
        <f>A60</f>
        <v>10</v>
      </c>
      <c r="N64" s="222">
        <v>5</v>
      </c>
      <c r="O64" s="225">
        <f>I60</f>
        <v>6752.5</v>
      </c>
    </row>
    <row r="65" spans="1:15" ht="7.5" customHeight="1">
      <c r="A65" s="211"/>
      <c r="B65" s="203"/>
      <c r="C65" s="194"/>
      <c r="D65" s="195"/>
      <c r="E65" s="195"/>
      <c r="F65" s="194"/>
      <c r="G65" s="197"/>
      <c r="H65" s="214"/>
      <c r="I65" s="215"/>
      <c r="J65" s="215"/>
      <c r="K65" s="215"/>
      <c r="L65" s="215"/>
      <c r="M65" s="222">
        <f>A60</f>
        <v>10</v>
      </c>
      <c r="N65" s="222">
        <v>6</v>
      </c>
      <c r="O65" s="225">
        <f>I60</f>
        <v>6752.5</v>
      </c>
    </row>
    <row r="66" spans="1:17" s="202" customFormat="1" ht="12.75" customHeight="1">
      <c r="A66" s="212">
        <v>11</v>
      </c>
      <c r="B66" s="198" t="str">
        <f>VLOOKUP($B68,Startlist!$B:$H,6,FALSE)&amp;" 2"</f>
        <v>ECOM MOTORSPORT 2</v>
      </c>
      <c r="C66" s="199"/>
      <c r="D66" s="200"/>
      <c r="E66" s="200"/>
      <c r="F66" s="199"/>
      <c r="G66" s="201"/>
      <c r="H66" s="218" t="str">
        <f>CONCATENATE(J66,":",RIGHT(K66,2),".",RIGHT(L66,4))</f>
        <v>1:55.08,7</v>
      </c>
      <c r="I66" s="219">
        <f>SMALL(I68:I70,1)+SMALL(I68:I70,2)</f>
        <v>6908.7</v>
      </c>
      <c r="J66" s="220">
        <f>INT(I66/3600)</f>
        <v>1</v>
      </c>
      <c r="K66" s="221" t="str">
        <f>CONCATENATE("0",INT((I66-(J66*3600))/60))</f>
        <v>055</v>
      </c>
      <c r="L66" s="219" t="str">
        <f>CONCATENATE("0",ROUND(I66-(J66*3600)-(K66*60),1))</f>
        <v>08,7</v>
      </c>
      <c r="M66" s="222">
        <f>A66</f>
        <v>11</v>
      </c>
      <c r="N66" s="222">
        <v>1</v>
      </c>
      <c r="O66" s="223">
        <f>I66</f>
        <v>6908.7</v>
      </c>
      <c r="P66" s="224"/>
      <c r="Q66" s="224"/>
    </row>
    <row r="67" spans="1:15" ht="7.5" customHeight="1">
      <c r="A67" s="211"/>
      <c r="B67" s="203"/>
      <c r="C67" s="194"/>
      <c r="D67" s="195"/>
      <c r="E67" s="195"/>
      <c r="F67" s="194"/>
      <c r="G67" s="197"/>
      <c r="H67" s="214"/>
      <c r="I67" s="215"/>
      <c r="J67" s="215"/>
      <c r="K67" s="215"/>
      <c r="L67" s="215"/>
      <c r="M67" s="222">
        <f>A66</f>
        <v>11</v>
      </c>
      <c r="N67" s="222">
        <v>2</v>
      </c>
      <c r="O67" s="225">
        <f>I66</f>
        <v>6908.7</v>
      </c>
    </row>
    <row r="68" spans="1:15" ht="12.75" customHeight="1">
      <c r="A68" s="211"/>
      <c r="B68" s="203">
        <v>45</v>
      </c>
      <c r="C68" s="194" t="str">
        <f>VLOOKUP($B68,Startlist!$B:$H,2,FALSE)</f>
        <v>MV7</v>
      </c>
      <c r="D68" s="197" t="str">
        <f>VLOOKUP($B68,Startlist!$B:$H,3,FALSE)</f>
        <v>Raiko Aru</v>
      </c>
      <c r="E68" s="197" t="str">
        <f>VLOOKUP($B68,Startlist!$B:$H,4,FALSE)</f>
        <v>Veiko Kullamäe</v>
      </c>
      <c r="F68" s="194" t="str">
        <f>VLOOKUP($B68,Startlist!$B:$H,5,FALSE)</f>
        <v>EST</v>
      </c>
      <c r="G68" s="197" t="str">
        <f>VLOOKUP($B68,Startlist!$B:$H,7,FALSE)</f>
        <v>BMW 325</v>
      </c>
      <c r="H68" s="226" t="str">
        <f>VLOOKUP(B68,Results!B:M,12,FALSE)</f>
        <v> 1:00.28,6</v>
      </c>
      <c r="I68" s="227">
        <f>IF(ISERROR(FIND(":",H68)),LEFT(H68,FIND(".",H68,1)-1)*60+RIGHT(H68,LEN(H68)-FIND(".",H68,1)),LEFT(H68,FIND(":",H68,1)-1)*3600+MID(H68,4,2)*60+RIGHT(H68,LEN(H68)-FIND(".",H68,1)))</f>
        <v>3628.6</v>
      </c>
      <c r="J68" s="227"/>
      <c r="K68" s="215"/>
      <c r="L68" s="215"/>
      <c r="M68" s="222">
        <f>A66</f>
        <v>11</v>
      </c>
      <c r="N68" s="222">
        <v>3</v>
      </c>
      <c r="O68" s="225">
        <f>I66</f>
        <v>6908.7</v>
      </c>
    </row>
    <row r="69" spans="1:15" ht="12.75" customHeight="1">
      <c r="A69" s="211"/>
      <c r="B69" s="203">
        <v>47</v>
      </c>
      <c r="C69" s="194" t="str">
        <f>VLOOKUP($B69,Startlist!$B:$H,2,FALSE)</f>
        <v>MV6</v>
      </c>
      <c r="D69" s="197" t="str">
        <f>VLOOKUP($B69,Startlist!$B:$H,3,FALSE)</f>
        <v>Karel Tölp</v>
      </c>
      <c r="E69" s="197" t="str">
        <f>VLOOKUP($B69,Startlist!$B:$H,4,FALSE)</f>
        <v>Teele Sepp</v>
      </c>
      <c r="F69" s="194" t="str">
        <f>VLOOKUP($B69,Startlist!$B:$H,5,FALSE)</f>
        <v>EST</v>
      </c>
      <c r="G69" s="197" t="str">
        <f>VLOOKUP($B69,Startlist!$B:$H,7,FALSE)</f>
        <v>Honda Civic Type-R</v>
      </c>
      <c r="H69" s="226" t="str">
        <f>VLOOKUP(B69,Results!B:M,12,FALSE)</f>
        <v>54.40,1</v>
      </c>
      <c r="I69" s="227">
        <f>IF(ISERROR(FIND(":",H69)),LEFT(H69,FIND(".",H69,1)-1)*60+RIGHT(H69,LEN(H69)-FIND(".",H69,1)),LEFT(H69,FIND(":",H69,1)-1)*3600+MID(H69,4,2)*60+RIGHT(H69,LEN(H69)-FIND(".",H69,1)))</f>
        <v>3280.1</v>
      </c>
      <c r="J69" s="227"/>
      <c r="K69" s="215"/>
      <c r="L69" s="215"/>
      <c r="M69" s="222">
        <f>A66</f>
        <v>11</v>
      </c>
      <c r="N69" s="222">
        <v>4</v>
      </c>
      <c r="O69" s="225">
        <f>I66</f>
        <v>6908.7</v>
      </c>
    </row>
    <row r="70" spans="1:15" ht="12.75" customHeight="1">
      <c r="A70" s="211"/>
      <c r="B70" s="203">
        <v>51</v>
      </c>
      <c r="C70" s="194" t="str">
        <f>VLOOKUP($B70,Startlist!$B:$H,2,FALSE)</f>
        <v>MV7</v>
      </c>
      <c r="D70" s="197" t="str">
        <f>VLOOKUP($B70,Startlist!$B:$H,3,FALSE)</f>
        <v>Ott Mesikäpp</v>
      </c>
      <c r="E70" s="197" t="str">
        <f>VLOOKUP($B70,Startlist!$B:$H,4,FALSE)</f>
        <v>Alvar Kuutok</v>
      </c>
      <c r="F70" s="194" t="str">
        <f>VLOOKUP($B70,Startlist!$B:$H,5,FALSE)</f>
        <v>EST</v>
      </c>
      <c r="G70" s="197" t="str">
        <f>VLOOKUP($B70,Startlist!$B:$H,7,FALSE)</f>
        <v>BMW M3</v>
      </c>
      <c r="H70" s="226" t="str">
        <f>VLOOKUP(B70,Results!B:M,12,FALSE)</f>
        <v> 1:01.05,0</v>
      </c>
      <c r="I70" s="227">
        <f>IF(ISERROR(FIND(":",H70)),LEFT(H70,FIND(".",H70,1)-1)*60+RIGHT(H70,LEN(H70)-FIND(".",H70,1)),LEFT(H70,FIND(":",H70,1)-1)*3600+MID(H70,4,2)*60+RIGHT(H70,LEN(H70)-FIND(".",H70,1)))</f>
        <v>3665</v>
      </c>
      <c r="J70" s="215"/>
      <c r="K70" s="215"/>
      <c r="L70" s="215"/>
      <c r="M70" s="222">
        <f>A66</f>
        <v>11</v>
      </c>
      <c r="N70" s="222">
        <v>5</v>
      </c>
      <c r="O70" s="225">
        <f>I66</f>
        <v>6908.7</v>
      </c>
    </row>
    <row r="71" spans="1:15" ht="7.5" customHeight="1">
      <c r="A71" s="211"/>
      <c r="B71" s="203"/>
      <c r="C71" s="194"/>
      <c r="D71" s="195"/>
      <c r="E71" s="195"/>
      <c r="F71" s="194"/>
      <c r="G71" s="197"/>
      <c r="H71" s="214"/>
      <c r="I71" s="215"/>
      <c r="J71" s="215"/>
      <c r="K71" s="215"/>
      <c r="L71" s="215"/>
      <c r="M71" s="222">
        <f>A66</f>
        <v>11</v>
      </c>
      <c r="N71" s="222">
        <v>6</v>
      </c>
      <c r="O71" s="225">
        <f>I66</f>
        <v>6908.7</v>
      </c>
    </row>
    <row r="72" spans="1:17" s="202" customFormat="1" ht="12.75" customHeight="1">
      <c r="A72" s="212"/>
      <c r="B72" s="198" t="str">
        <f>VLOOKUP($B74,Startlist!$B:$H,6,FALSE)</f>
        <v>KAUR MOTORSPORT</v>
      </c>
      <c r="C72" s="199"/>
      <c r="D72" s="200"/>
      <c r="E72" s="200"/>
      <c r="F72" s="199"/>
      <c r="G72" s="201"/>
      <c r="H72" s="232" t="s">
        <v>1189</v>
      </c>
      <c r="I72" s="219" t="e">
        <f>SMALL(I74:I76,1)+SMALL(I74:I76,2)</f>
        <v>#NUM!</v>
      </c>
      <c r="J72" s="220" t="e">
        <f>INT(I72/3600)</f>
        <v>#NUM!</v>
      </c>
      <c r="K72" s="221" t="e">
        <f>CONCATENATE("0",INT((I72-(J72*3600))/60))</f>
        <v>#NUM!</v>
      </c>
      <c r="L72" s="219" t="e">
        <f>CONCATENATE("0",ROUND(I72-(J72*3600)-(K72*60),1))</f>
        <v>#NUM!</v>
      </c>
      <c r="M72" s="222">
        <f>A72</f>
        <v>0</v>
      </c>
      <c r="N72" s="222">
        <v>1</v>
      </c>
      <c r="O72" s="223" t="e">
        <f>I72</f>
        <v>#NUM!</v>
      </c>
      <c r="P72" s="224"/>
      <c r="Q72" s="224"/>
    </row>
    <row r="73" spans="1:15" ht="7.5" customHeight="1">
      <c r="A73" s="211"/>
      <c r="B73" s="203"/>
      <c r="C73" s="194"/>
      <c r="D73" s="195"/>
      <c r="E73" s="195"/>
      <c r="F73" s="194"/>
      <c r="G73" s="197"/>
      <c r="H73" s="214"/>
      <c r="I73" s="215"/>
      <c r="J73" s="215"/>
      <c r="K73" s="215"/>
      <c r="L73" s="215"/>
      <c r="M73" s="222">
        <f>A72</f>
        <v>0</v>
      </c>
      <c r="N73" s="222">
        <v>2</v>
      </c>
      <c r="O73" s="225" t="e">
        <f>I72</f>
        <v>#NUM!</v>
      </c>
    </row>
    <row r="74" spans="1:15" ht="12.75" customHeight="1">
      <c r="A74" s="211"/>
      <c r="B74" s="203">
        <v>4</v>
      </c>
      <c r="C74" s="194" t="str">
        <f>VLOOKUP($B74,Startlist!$B:$H,2,FALSE)</f>
        <v>MV2</v>
      </c>
      <c r="D74" s="197" t="str">
        <f>VLOOKUP($B74,Startlist!$B:$H,3,FALSE)</f>
        <v>Egon Kaur</v>
      </c>
      <c r="E74" s="197" t="str">
        <f>VLOOKUP($B74,Startlist!$B:$H,4,FALSE)</f>
        <v>Annika Arnek</v>
      </c>
      <c r="F74" s="194" t="str">
        <f>VLOOKUP($B74,Startlist!$B:$H,5,FALSE)</f>
        <v>EST</v>
      </c>
      <c r="G74" s="197" t="str">
        <f>VLOOKUP($B74,Startlist!$B:$H,7,FALSE)</f>
        <v>Mitsubishi Lancer Evo 9</v>
      </c>
      <c r="H74" s="226" t="str">
        <f>VLOOKUP(B74,Results!B:M,12,FALSE)</f>
        <v>47.58,3</v>
      </c>
      <c r="I74" s="227">
        <f>IF(ISERROR(FIND(":",H74)),LEFT(H74,FIND(".",H74,1)-1)*60+RIGHT(H74,LEN(H74)-FIND(".",H74,1)),LEFT(H74,FIND(":",H74,1)-1)*3600+MID(H74,4,2)*60+RIGHT(H74,LEN(H74)-FIND(".",H74,1)))</f>
        <v>2878.3</v>
      </c>
      <c r="J74" s="227"/>
      <c r="K74" s="215"/>
      <c r="L74" s="215"/>
      <c r="M74" s="222">
        <f>A72</f>
        <v>0</v>
      </c>
      <c r="N74" s="222">
        <v>3</v>
      </c>
      <c r="O74" s="225" t="e">
        <f>I72</f>
        <v>#NUM!</v>
      </c>
    </row>
    <row r="75" spans="1:15" ht="12.75" customHeight="1">
      <c r="A75" s="211"/>
      <c r="B75" s="203">
        <v>12</v>
      </c>
      <c r="C75" s="194" t="str">
        <f>VLOOKUP($B75,Startlist!$B:$H,2,FALSE)</f>
        <v>MV8</v>
      </c>
      <c r="D75" s="197" t="str">
        <f>VLOOKUP($B75,Startlist!$B:$H,3,FALSE)</f>
        <v>Allan Ilves</v>
      </c>
      <c r="E75" s="197" t="str">
        <f>VLOOKUP($B75,Startlist!$B:$H,4,FALSE)</f>
        <v>Kristo Tamm</v>
      </c>
      <c r="F75" s="194" t="str">
        <f>VLOOKUP($B75,Startlist!$B:$H,5,FALSE)</f>
        <v>EST</v>
      </c>
      <c r="G75" s="197" t="str">
        <f>VLOOKUP($B75,Startlist!$B:$H,7,FALSE)</f>
        <v>Mitsubishi Lancer Evo 8</v>
      </c>
      <c r="H75" s="230" t="s">
        <v>1188</v>
      </c>
      <c r="I75" s="227"/>
      <c r="J75" s="227"/>
      <c r="K75" s="215"/>
      <c r="L75" s="215"/>
      <c r="M75" s="222">
        <f>A72</f>
        <v>0</v>
      </c>
      <c r="N75" s="222">
        <v>4</v>
      </c>
      <c r="O75" s="225" t="e">
        <f>I72</f>
        <v>#NUM!</v>
      </c>
    </row>
    <row r="76" spans="1:15" ht="12.75" customHeight="1">
      <c r="A76" s="211"/>
      <c r="B76" s="203">
        <v>24</v>
      </c>
      <c r="C76" s="194" t="str">
        <f>VLOOKUP($B76,Startlist!$B:$H,2,FALSE)</f>
        <v>MV4</v>
      </c>
      <c r="D76" s="197" t="str">
        <f>VLOOKUP($B76,Startlist!$B:$H,3,FALSE)</f>
        <v>Roland Poom</v>
      </c>
      <c r="E76" s="197" t="str">
        <f>VLOOKUP($B76,Startlist!$B:$H,4,FALSE)</f>
        <v>Marti Halling</v>
      </c>
      <c r="F76" s="194" t="str">
        <f>VLOOKUP($B76,Startlist!$B:$H,5,FALSE)</f>
        <v>EST</v>
      </c>
      <c r="G76" s="197" t="str">
        <f>VLOOKUP($B76,Startlist!$B:$H,7,FALSE)</f>
        <v>Ford Fiesta R2</v>
      </c>
      <c r="H76" s="230" t="s">
        <v>1188</v>
      </c>
      <c r="I76" s="227"/>
      <c r="J76" s="215"/>
      <c r="K76" s="215"/>
      <c r="L76" s="215"/>
      <c r="M76" s="222">
        <f>A72</f>
        <v>0</v>
      </c>
      <c r="N76" s="222">
        <v>5</v>
      </c>
      <c r="O76" s="225" t="e">
        <f>I72</f>
        <v>#NUM!</v>
      </c>
    </row>
    <row r="77" spans="1:15" ht="7.5" customHeight="1">
      <c r="A77" s="211"/>
      <c r="B77" s="203"/>
      <c r="C77" s="194"/>
      <c r="D77" s="195"/>
      <c r="E77" s="195"/>
      <c r="F77" s="194"/>
      <c r="G77" s="197"/>
      <c r="H77" s="214"/>
      <c r="I77" s="215"/>
      <c r="J77" s="215"/>
      <c r="K77" s="215"/>
      <c r="L77" s="215"/>
      <c r="M77" s="222">
        <f>A72</f>
        <v>0</v>
      </c>
      <c r="N77" s="222">
        <v>6</v>
      </c>
      <c r="O77" s="225" t="e">
        <f>I72</f>
        <v>#NUM!</v>
      </c>
    </row>
    <row r="78" spans="1:17" s="202" customFormat="1" ht="12.75" customHeight="1">
      <c r="A78" s="212"/>
      <c r="B78" s="198" t="str">
        <f>VLOOKUP($B80,Startlist!$B:$H,6,FALSE)</f>
        <v>SPORTS RACING TECHNOLOGIES</v>
      </c>
      <c r="C78" s="199"/>
      <c r="D78" s="200"/>
      <c r="E78" s="200"/>
      <c r="F78" s="199"/>
      <c r="G78" s="201"/>
      <c r="H78" s="232" t="s">
        <v>1189</v>
      </c>
      <c r="I78" s="219" t="e">
        <f>SMALL(I80:I82,1)+SMALL(I80:I82,2)</f>
        <v>#NUM!</v>
      </c>
      <c r="J78" s="220" t="e">
        <f>INT(I78/3600)</f>
        <v>#NUM!</v>
      </c>
      <c r="K78" s="221" t="e">
        <f>CONCATENATE("0",INT((I78-(J78*3600))/60))</f>
        <v>#NUM!</v>
      </c>
      <c r="L78" s="219" t="e">
        <f>CONCATENATE("0",ROUND(I78-(J78*3600)-(K78*60),1))</f>
        <v>#NUM!</v>
      </c>
      <c r="M78" s="222">
        <f>A78</f>
        <v>0</v>
      </c>
      <c r="N78" s="222">
        <v>1</v>
      </c>
      <c r="O78" s="223" t="e">
        <f>I78</f>
        <v>#NUM!</v>
      </c>
      <c r="P78" s="224"/>
      <c r="Q78" s="224"/>
    </row>
    <row r="79" spans="1:15" ht="7.5" customHeight="1">
      <c r="A79" s="211"/>
      <c r="B79" s="203"/>
      <c r="C79" s="194"/>
      <c r="D79" s="195"/>
      <c r="E79" s="195"/>
      <c r="F79" s="194"/>
      <c r="G79" s="197"/>
      <c r="H79" s="214"/>
      <c r="I79" s="215"/>
      <c r="J79" s="215"/>
      <c r="K79" s="215"/>
      <c r="L79" s="215"/>
      <c r="M79" s="222">
        <f>A78</f>
        <v>0</v>
      </c>
      <c r="N79" s="222">
        <v>2</v>
      </c>
      <c r="O79" s="225" t="e">
        <f>I78</f>
        <v>#NUM!</v>
      </c>
    </row>
    <row r="80" spans="1:15" ht="12.75" customHeight="1">
      <c r="A80" s="211"/>
      <c r="B80" s="203">
        <v>18</v>
      </c>
      <c r="C80" s="194" t="str">
        <f>VLOOKUP($B80,Startlist!$B:$H,2,FALSE)</f>
        <v>MV4</v>
      </c>
      <c r="D80" s="197" t="str">
        <f>VLOOKUP($B80,Startlist!$B:$H,3,FALSE)</f>
        <v>Vasily Gryazin</v>
      </c>
      <c r="E80" s="197" t="str">
        <f>VLOOKUP($B80,Startlist!$B:$H,4,FALSE)</f>
        <v>Dmitrii Lebedik</v>
      </c>
      <c r="F80" s="194" t="str">
        <f>VLOOKUP($B80,Startlist!$B:$H,5,FALSE)</f>
        <v>LAT</v>
      </c>
      <c r="G80" s="197" t="str">
        <f>VLOOKUP($B80,Startlist!$B:$H,7,FALSE)</f>
        <v>Peugeot 208</v>
      </c>
      <c r="H80" s="230" t="s">
        <v>1188</v>
      </c>
      <c r="I80" s="227"/>
      <c r="J80" s="227"/>
      <c r="K80" s="215"/>
      <c r="L80" s="215"/>
      <c r="M80" s="222">
        <f>A78</f>
        <v>0</v>
      </c>
      <c r="N80" s="222">
        <v>3</v>
      </c>
      <c r="O80" s="225" t="e">
        <f>I78</f>
        <v>#NUM!</v>
      </c>
    </row>
    <row r="81" spans="1:15" ht="12.75" customHeight="1">
      <c r="A81" s="211"/>
      <c r="B81" s="203">
        <v>29</v>
      </c>
      <c r="C81" s="194" t="str">
        <f>VLOOKUP($B81,Startlist!$B:$H,2,FALSE)</f>
        <v>MV4</v>
      </c>
      <c r="D81" s="197" t="str">
        <f>VLOOKUP($B81,Startlist!$B:$H,3,FALSE)</f>
        <v>Nikolay Gryazin</v>
      </c>
      <c r="E81" s="197" t="str">
        <f>VLOOKUP($B81,Startlist!$B:$H,4,FALSE)</f>
        <v>Yaroslav Fedorov</v>
      </c>
      <c r="F81" s="194" t="str">
        <f>VLOOKUP($B81,Startlist!$B:$H,5,FALSE)</f>
        <v>LAT / RUS</v>
      </c>
      <c r="G81" s="197" t="str">
        <f>VLOOKUP($B81,Startlist!$B:$H,7,FALSE)</f>
        <v>Peugeot 208</v>
      </c>
      <c r="H81" s="226" t="str">
        <f>VLOOKUP(B81,Results!B:M,12,FALSE)</f>
        <v> 1:01.38,1</v>
      </c>
      <c r="I81" s="227">
        <f>IF(ISERROR(FIND(":",H81)),LEFT(H81,FIND(".",H81,1)-1)*60+RIGHT(H81,LEN(H81)-FIND(".",H81,1)),LEFT(H81,FIND(":",H81,1)-1)*3600+MID(H81,4,2)*60+RIGHT(H81,LEN(H81)-FIND(".",H81,1)))</f>
        <v>3698.1</v>
      </c>
      <c r="J81" s="227"/>
      <c r="K81" s="215"/>
      <c r="L81" s="215"/>
      <c r="M81" s="222">
        <f>A78</f>
        <v>0</v>
      </c>
      <c r="N81" s="222">
        <v>4</v>
      </c>
      <c r="O81" s="225" t="e">
        <f>I78</f>
        <v>#NUM!</v>
      </c>
    </row>
    <row r="82" spans="1:15" ht="12.75" customHeight="1">
      <c r="A82" s="211"/>
      <c r="B82" s="203"/>
      <c r="C82" s="194"/>
      <c r="D82" s="197"/>
      <c r="E82" s="197"/>
      <c r="F82" s="194"/>
      <c r="G82" s="197"/>
      <c r="H82" s="226"/>
      <c r="I82" s="227"/>
      <c r="J82" s="215"/>
      <c r="K82" s="215"/>
      <c r="L82" s="215"/>
      <c r="M82" s="222">
        <f>A78</f>
        <v>0</v>
      </c>
      <c r="N82" s="222">
        <v>5</v>
      </c>
      <c r="O82" s="225" t="e">
        <f>I78</f>
        <v>#NUM!</v>
      </c>
    </row>
    <row r="83" spans="1:15" ht="7.5" customHeight="1">
      <c r="A83" s="211"/>
      <c r="B83" s="203"/>
      <c r="C83" s="194"/>
      <c r="D83" s="195"/>
      <c r="E83" s="195"/>
      <c r="F83" s="194"/>
      <c r="G83" s="197"/>
      <c r="H83" s="214"/>
      <c r="I83" s="215"/>
      <c r="J83" s="215"/>
      <c r="K83" s="215"/>
      <c r="L83" s="215"/>
      <c r="M83" s="222">
        <f>A78</f>
        <v>0</v>
      </c>
      <c r="N83" s="222">
        <v>6</v>
      </c>
      <c r="O83" s="225" t="e">
        <f>I78</f>
        <v>#NUM!</v>
      </c>
    </row>
    <row r="84" spans="1:17" s="202" customFormat="1" ht="12.75" customHeight="1">
      <c r="A84" s="212"/>
      <c r="B84" s="198" t="str">
        <f>VLOOKUP($B86,Startlist!$B:$H,6,FALSE)&amp;" 3"</f>
        <v>ECOM MOTORSPORT 3</v>
      </c>
      <c r="C84" s="199"/>
      <c r="D84" s="200"/>
      <c r="E84" s="200"/>
      <c r="F84" s="199"/>
      <c r="G84" s="201"/>
      <c r="H84" s="232" t="s">
        <v>1189</v>
      </c>
      <c r="I84" s="219" t="e">
        <f>SMALL(I86:I88,1)+SMALL(I86:I88,2)</f>
        <v>#NUM!</v>
      </c>
      <c r="J84" s="220" t="e">
        <f>INT(I84/3600)</f>
        <v>#NUM!</v>
      </c>
      <c r="K84" s="221" t="e">
        <f>CONCATENATE("0",INT((I84-(J84*3600))/60))</f>
        <v>#NUM!</v>
      </c>
      <c r="L84" s="219" t="e">
        <f>CONCATENATE("0",ROUND(I84-(J84*3600)-(K84*60),1))</f>
        <v>#NUM!</v>
      </c>
      <c r="M84" s="222">
        <f>A84</f>
        <v>0</v>
      </c>
      <c r="N84" s="222">
        <v>1</v>
      </c>
      <c r="O84" s="223" t="e">
        <f>I84</f>
        <v>#NUM!</v>
      </c>
      <c r="P84" s="224"/>
      <c r="Q84" s="224"/>
    </row>
    <row r="85" spans="1:15" ht="7.5" customHeight="1">
      <c r="A85" s="211"/>
      <c r="B85" s="203"/>
      <c r="C85" s="194"/>
      <c r="D85" s="195"/>
      <c r="E85" s="195"/>
      <c r="F85" s="194"/>
      <c r="G85" s="197"/>
      <c r="H85" s="214"/>
      <c r="I85" s="215"/>
      <c r="J85" s="215"/>
      <c r="K85" s="215"/>
      <c r="L85" s="215"/>
      <c r="M85" s="222">
        <f>A84</f>
        <v>0</v>
      </c>
      <c r="N85" s="222">
        <v>2</v>
      </c>
      <c r="O85" s="225" t="e">
        <f>I84</f>
        <v>#NUM!</v>
      </c>
    </row>
    <row r="86" spans="1:15" ht="12.75" customHeight="1">
      <c r="A86" s="211"/>
      <c r="B86" s="203">
        <v>48</v>
      </c>
      <c r="C86" s="194" t="str">
        <f>VLOOKUP($B86,Startlist!$B:$H,2,FALSE)</f>
        <v>MV6</v>
      </c>
      <c r="D86" s="197" t="str">
        <f>VLOOKUP($B86,Startlist!$B:$H,3,FALSE)</f>
        <v>Kaspar Kasari</v>
      </c>
      <c r="E86" s="197" t="str">
        <f>VLOOKUP($B86,Startlist!$B:$H,4,FALSE)</f>
        <v>Hannes Kuusmaa</v>
      </c>
      <c r="F86" s="194" t="str">
        <f>VLOOKUP($B86,Startlist!$B:$H,5,FALSE)</f>
        <v>EST</v>
      </c>
      <c r="G86" s="197" t="str">
        <f>VLOOKUP($B86,Startlist!$B:$H,7,FALSE)</f>
        <v>Honda Civic Type-R</v>
      </c>
      <c r="H86" s="230" t="s">
        <v>1188</v>
      </c>
      <c r="I86" s="227"/>
      <c r="J86" s="227"/>
      <c r="K86" s="215"/>
      <c r="L86" s="215"/>
      <c r="M86" s="222">
        <f>A84</f>
        <v>0</v>
      </c>
      <c r="N86" s="222">
        <v>3</v>
      </c>
      <c r="O86" s="225" t="e">
        <f>I84</f>
        <v>#NUM!</v>
      </c>
    </row>
    <row r="87" spans="1:15" ht="12.75" customHeight="1">
      <c r="A87" s="211"/>
      <c r="B87" s="203">
        <v>55</v>
      </c>
      <c r="C87" s="194" t="str">
        <f>VLOOKUP($B87,Startlist!$B:$H,2,FALSE)</f>
        <v>MV6</v>
      </c>
      <c r="D87" s="197" t="str">
        <f>VLOOKUP($B87,Startlist!$B:$H,3,FALSE)</f>
        <v>Marko Ringenberg</v>
      </c>
      <c r="E87" s="197" t="str">
        <f>VLOOKUP($B87,Startlist!$B:$H,4,FALSE)</f>
        <v>Allar Heina</v>
      </c>
      <c r="F87" s="194" t="str">
        <f>VLOOKUP($B87,Startlist!$B:$H,5,FALSE)</f>
        <v>EST</v>
      </c>
      <c r="G87" s="197" t="str">
        <f>VLOOKUP($B87,Startlist!$B:$H,7,FALSE)</f>
        <v>Opel Ascona</v>
      </c>
      <c r="H87" s="226" t="str">
        <f>VLOOKUP(B87,Results!B:M,12,FALSE)</f>
        <v> 1:03.24,9</v>
      </c>
      <c r="I87" s="227">
        <f>IF(ISERROR(FIND(":",H87)),LEFT(H87,FIND(".",H87,1)-1)*60+RIGHT(H87,LEN(H87)-FIND(".",H87,1)),LEFT(H87,FIND(":",H87,1)-1)*3600+MID(H87,4,2)*60+RIGHT(H87,LEN(H87)-FIND(".",H87,1)))</f>
        <v>3804.9</v>
      </c>
      <c r="J87" s="227"/>
      <c r="K87" s="215"/>
      <c r="L87" s="215"/>
      <c r="M87" s="222">
        <f>A84</f>
        <v>0</v>
      </c>
      <c r="N87" s="222">
        <v>4</v>
      </c>
      <c r="O87" s="225" t="e">
        <f>I84</f>
        <v>#NUM!</v>
      </c>
    </row>
    <row r="88" spans="1:15" ht="12.75" customHeight="1">
      <c r="A88" s="211"/>
      <c r="B88" s="203">
        <v>59</v>
      </c>
      <c r="C88" s="194" t="str">
        <f>VLOOKUP($B88,Startlist!$B:$H,2,FALSE)</f>
        <v>MV5</v>
      </c>
      <c r="D88" s="197" t="str">
        <f>VLOOKUP($B88,Startlist!$B:$H,3,FALSE)</f>
        <v>Henri Franke</v>
      </c>
      <c r="E88" s="197" t="str">
        <f>VLOOKUP($B88,Startlist!$B:$H,4,FALSE)</f>
        <v>Silver Siivelt</v>
      </c>
      <c r="F88" s="194" t="str">
        <f>VLOOKUP($B88,Startlist!$B:$H,5,FALSE)</f>
        <v>EST</v>
      </c>
      <c r="G88" s="197" t="str">
        <f>VLOOKUP($B88,Startlist!$B:$H,7,FALSE)</f>
        <v>Suzuki Baleno</v>
      </c>
      <c r="H88" s="230" t="s">
        <v>1188</v>
      </c>
      <c r="I88" s="227"/>
      <c r="J88" s="215"/>
      <c r="K88" s="215"/>
      <c r="L88" s="215"/>
      <c r="M88" s="222">
        <f>A84</f>
        <v>0</v>
      </c>
      <c r="N88" s="222">
        <v>5</v>
      </c>
      <c r="O88" s="225" t="e">
        <f>I84</f>
        <v>#NUM!</v>
      </c>
    </row>
    <row r="89" spans="1:15" ht="7.5" customHeight="1">
      <c r="A89" s="211"/>
      <c r="B89" s="203"/>
      <c r="C89" s="194"/>
      <c r="D89" s="195"/>
      <c r="E89" s="195"/>
      <c r="F89" s="194"/>
      <c r="G89" s="197"/>
      <c r="H89" s="214"/>
      <c r="I89" s="215"/>
      <c r="J89" s="215"/>
      <c r="K89" s="215"/>
      <c r="L89" s="215"/>
      <c r="M89" s="222">
        <f>A84</f>
        <v>0</v>
      </c>
      <c r="N89" s="222">
        <v>6</v>
      </c>
      <c r="O89" s="225" t="e">
        <f>I84</f>
        <v>#NUM!</v>
      </c>
    </row>
    <row r="90" spans="1:17" s="202" customFormat="1" ht="12.75" customHeight="1">
      <c r="A90" s="212"/>
      <c r="B90" s="198" t="str">
        <f>VLOOKUP($B92,Startlist!$B:$H,6,FALSE)</f>
        <v>OT RACING</v>
      </c>
      <c r="C90" s="199"/>
      <c r="D90" s="200"/>
      <c r="E90" s="200"/>
      <c r="F90" s="199"/>
      <c r="G90" s="201"/>
      <c r="H90" s="232" t="s">
        <v>1189</v>
      </c>
      <c r="I90" s="219" t="e">
        <f>SMALL(I92:I94,1)+SMALL(I92:I94,2)</f>
        <v>#NUM!</v>
      </c>
      <c r="J90" s="220" t="e">
        <f>INT(I90/3600)</f>
        <v>#NUM!</v>
      </c>
      <c r="K90" s="221" t="e">
        <f>CONCATENATE("0",INT((I90-(J90*3600))/60))</f>
        <v>#NUM!</v>
      </c>
      <c r="L90" s="219" t="e">
        <f>CONCATENATE("0",ROUND(I90-(J90*3600)-(K90*60),1))</f>
        <v>#NUM!</v>
      </c>
      <c r="M90" s="222">
        <f>A90</f>
        <v>0</v>
      </c>
      <c r="N90" s="222">
        <v>1</v>
      </c>
      <c r="O90" s="223" t="e">
        <f>I90</f>
        <v>#NUM!</v>
      </c>
      <c r="P90" s="224"/>
      <c r="Q90" s="224"/>
    </row>
    <row r="91" spans="1:15" ht="7.5" customHeight="1">
      <c r="A91" s="211"/>
      <c r="B91" s="203"/>
      <c r="C91" s="194"/>
      <c r="D91" s="195"/>
      <c r="E91" s="195"/>
      <c r="F91" s="194"/>
      <c r="G91" s="197"/>
      <c r="H91" s="214"/>
      <c r="I91" s="215"/>
      <c r="J91" s="215"/>
      <c r="K91" s="215"/>
      <c r="L91" s="215"/>
      <c r="M91" s="222">
        <f>A90</f>
        <v>0</v>
      </c>
      <c r="N91" s="222">
        <v>2</v>
      </c>
      <c r="O91" s="225" t="e">
        <f>I90</f>
        <v>#NUM!</v>
      </c>
    </row>
    <row r="92" spans="1:15" ht="12.75" customHeight="1">
      <c r="A92" s="211"/>
      <c r="B92" s="203">
        <v>204</v>
      </c>
      <c r="C92" s="194" t="str">
        <f>VLOOKUP($B92,Startlist!$B:$H,2,FALSE)</f>
        <v>MV3</v>
      </c>
      <c r="D92" s="197" t="str">
        <f>VLOOKUP($B92,Startlist!$B:$H,3,FALSE)</f>
        <v>Kevin Kuusik</v>
      </c>
      <c r="E92" s="197" t="str">
        <f>VLOOKUP($B92,Startlist!$B:$H,4,FALSE)</f>
        <v>Kuldar Sikk</v>
      </c>
      <c r="F92" s="194" t="str">
        <f>VLOOKUP($B92,Startlist!$B:$H,5,FALSE)</f>
        <v>EST</v>
      </c>
      <c r="G92" s="197" t="str">
        <f>VLOOKUP($B92,Startlist!$B:$H,7,FALSE)</f>
        <v>Ford Fiesta R2</v>
      </c>
      <c r="H92" s="226" t="str">
        <f>VLOOKUP(B92,Results!B:M,12,FALSE)</f>
        <v>54.23,3</v>
      </c>
      <c r="I92" s="227">
        <f>IF(ISERROR(FIND(":",H92)),LEFT(H92,FIND(".",H92,1)-1)*60+RIGHT(H92,LEN(H92)-FIND(".",H92,1)),LEFT(H92,FIND(":",H92,1)-1)*3600+MID(H92,4,2)*60+RIGHT(H92,LEN(H92)-FIND(".",H92,1)))</f>
        <v>3263.3</v>
      </c>
      <c r="J92" s="227"/>
      <c r="K92" s="215"/>
      <c r="L92" s="215"/>
      <c r="M92" s="222">
        <f>A90</f>
        <v>0</v>
      </c>
      <c r="N92" s="222">
        <v>3</v>
      </c>
      <c r="O92" s="225" t="e">
        <f>I90</f>
        <v>#NUM!</v>
      </c>
    </row>
    <row r="93" spans="1:15" ht="12.75" customHeight="1">
      <c r="A93" s="211"/>
      <c r="B93" s="203">
        <v>207</v>
      </c>
      <c r="C93" s="194" t="str">
        <f>VLOOKUP($B93,Startlist!$B:$H,2,FALSE)</f>
        <v>MV3</v>
      </c>
      <c r="D93" s="197" t="str">
        <f>VLOOKUP($B93,Startlist!$B:$H,3,FALSE)</f>
        <v>Oliver Ojaperv</v>
      </c>
      <c r="E93" s="197" t="str">
        <f>VLOOKUP($B93,Startlist!$B:$H,4,FALSE)</f>
        <v>Jarno Talve</v>
      </c>
      <c r="F93" s="194" t="str">
        <f>VLOOKUP($B93,Startlist!$B:$H,5,FALSE)</f>
        <v>EST</v>
      </c>
      <c r="G93" s="197" t="str">
        <f>VLOOKUP($B93,Startlist!$B:$H,7,FALSE)</f>
        <v>Ford Fiesta</v>
      </c>
      <c r="H93" s="230" t="s">
        <v>1188</v>
      </c>
      <c r="I93" s="227"/>
      <c r="J93" s="227"/>
      <c r="K93" s="215"/>
      <c r="L93" s="215"/>
      <c r="M93" s="222">
        <f>A90</f>
        <v>0</v>
      </c>
      <c r="N93" s="222">
        <v>4</v>
      </c>
      <c r="O93" s="225" t="e">
        <f>I90</f>
        <v>#NUM!</v>
      </c>
    </row>
    <row r="94" spans="1:15" ht="12.75" customHeight="1">
      <c r="A94" s="211"/>
      <c r="B94" s="203"/>
      <c r="C94" s="194"/>
      <c r="D94" s="197"/>
      <c r="E94" s="197"/>
      <c r="F94" s="194"/>
      <c r="G94" s="197"/>
      <c r="H94" s="226"/>
      <c r="I94" s="227"/>
      <c r="J94" s="215"/>
      <c r="K94" s="215"/>
      <c r="L94" s="215"/>
      <c r="M94" s="222">
        <f>A90</f>
        <v>0</v>
      </c>
      <c r="N94" s="222">
        <v>5</v>
      </c>
      <c r="O94" s="225" t="e">
        <f>I90</f>
        <v>#NUM!</v>
      </c>
    </row>
    <row r="95" spans="1:15" ht="7.5" customHeight="1">
      <c r="A95" s="211"/>
      <c r="B95" s="203"/>
      <c r="C95" s="194"/>
      <c r="D95" s="195"/>
      <c r="E95" s="195"/>
      <c r="F95" s="194"/>
      <c r="G95" s="197"/>
      <c r="H95" s="214"/>
      <c r="I95" s="215"/>
      <c r="J95" s="215"/>
      <c r="K95" s="215"/>
      <c r="L95" s="215"/>
      <c r="M95" s="222">
        <f>A90</f>
        <v>0</v>
      </c>
      <c r="N95" s="222">
        <v>6</v>
      </c>
      <c r="O95" s="225" t="e">
        <f>I90</f>
        <v>#NUM!</v>
      </c>
    </row>
  </sheetData>
  <mergeCells count="3">
    <mergeCell ref="A1:G1"/>
    <mergeCell ref="A2:G2"/>
    <mergeCell ref="A3:G3"/>
  </mergeCells>
  <printOptions horizontalCentered="1"/>
  <pageMargins left="0" right="0" top="0.1968503937007874" bottom="0" header="0" footer="0"/>
  <pageSetup horizontalDpi="360" verticalDpi="360" orientation="portrait" paperSize="9" r:id="rId1"/>
  <rowBreaks count="1" manualBreakCount="1">
    <brk id="7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9"/>
  </sheetPr>
  <dimension ref="A1:G32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55" t="str">
        <f>Startlist!$F1</f>
        <v> </v>
      </c>
      <c r="E1" s="255"/>
    </row>
    <row r="2" spans="4:5" ht="15.75">
      <c r="D2" s="256" t="str">
        <f>Startlist!$F2</f>
        <v>8th  VÕRUMAA  WINTER RALLY 2015</v>
      </c>
      <c r="E2" s="256"/>
    </row>
    <row r="3" spans="4:5" ht="15">
      <c r="D3" s="255" t="str">
        <f>Startlist!$F3</f>
        <v>February 20-21, 2015</v>
      </c>
      <c r="E3" s="255"/>
    </row>
    <row r="4" spans="4:5" ht="15">
      <c r="D4" s="255" t="str">
        <f>Startlist!$F4</f>
        <v>VÕRU</v>
      </c>
      <c r="E4" s="255"/>
    </row>
    <row r="6" ht="15">
      <c r="A6" s="11" t="s">
        <v>32</v>
      </c>
    </row>
    <row r="7" spans="1:7" ht="12.75">
      <c r="A7" s="15" t="s">
        <v>26</v>
      </c>
      <c r="B7" s="12" t="s">
        <v>9</v>
      </c>
      <c r="C7" s="13" t="s">
        <v>10</v>
      </c>
      <c r="D7" s="14" t="s">
        <v>11</v>
      </c>
      <c r="E7" s="13" t="s">
        <v>14</v>
      </c>
      <c r="F7" s="13" t="s">
        <v>31</v>
      </c>
      <c r="G7" s="68" t="s">
        <v>34</v>
      </c>
    </row>
    <row r="8" spans="1:7" ht="15" customHeight="1" hidden="1">
      <c r="A8" s="8"/>
      <c r="B8" s="9"/>
      <c r="C8" s="7"/>
      <c r="D8" s="7"/>
      <c r="E8" s="7"/>
      <c r="F8" s="69"/>
      <c r="G8" s="87"/>
    </row>
    <row r="9" spans="1:7" ht="15" customHeight="1" hidden="1">
      <c r="A9" s="8"/>
      <c r="B9" s="9"/>
      <c r="C9" s="7"/>
      <c r="D9" s="7"/>
      <c r="E9" s="7"/>
      <c r="F9" s="69"/>
      <c r="G9" s="87"/>
    </row>
    <row r="10" spans="1:7" ht="15" customHeight="1">
      <c r="A10" s="8" t="s">
        <v>1761</v>
      </c>
      <c r="B10" s="9" t="s">
        <v>144</v>
      </c>
      <c r="C10" s="7" t="s">
        <v>199</v>
      </c>
      <c r="D10" s="7" t="s">
        <v>200</v>
      </c>
      <c r="E10" s="7" t="s">
        <v>141</v>
      </c>
      <c r="F10" s="69" t="s">
        <v>952</v>
      </c>
      <c r="G10" s="87" t="s">
        <v>1762</v>
      </c>
    </row>
    <row r="11" spans="1:7" ht="15" customHeight="1">
      <c r="A11" s="8" t="s">
        <v>1763</v>
      </c>
      <c r="B11" s="9" t="s">
        <v>166</v>
      </c>
      <c r="C11" s="7" t="s">
        <v>321</v>
      </c>
      <c r="D11" s="7" t="s">
        <v>322</v>
      </c>
      <c r="E11" s="7" t="s">
        <v>281</v>
      </c>
      <c r="F11" s="69" t="s">
        <v>604</v>
      </c>
      <c r="G11" s="87" t="s">
        <v>1586</v>
      </c>
    </row>
    <row r="12" spans="1:7" ht="15" customHeight="1">
      <c r="A12" s="8" t="s">
        <v>1759</v>
      </c>
      <c r="B12" s="9" t="s">
        <v>62</v>
      </c>
      <c r="C12" s="7" t="s">
        <v>85</v>
      </c>
      <c r="D12" s="7" t="s">
        <v>86</v>
      </c>
      <c r="E12" s="7" t="s">
        <v>89</v>
      </c>
      <c r="F12" s="69" t="s">
        <v>604</v>
      </c>
      <c r="G12" s="87" t="s">
        <v>1760</v>
      </c>
    </row>
    <row r="13" spans="1:7" ht="15" customHeight="1">
      <c r="A13" s="8" t="s">
        <v>1764</v>
      </c>
      <c r="B13" s="9" t="s">
        <v>144</v>
      </c>
      <c r="C13" s="7" t="s">
        <v>151</v>
      </c>
      <c r="D13" s="7" t="s">
        <v>152</v>
      </c>
      <c r="E13" s="7" t="s">
        <v>154</v>
      </c>
      <c r="F13" s="69" t="s">
        <v>947</v>
      </c>
      <c r="G13" s="87" t="s">
        <v>1760</v>
      </c>
    </row>
    <row r="14" spans="1:7" ht="15" customHeight="1">
      <c r="A14" s="8" t="s">
        <v>1765</v>
      </c>
      <c r="B14" s="9" t="s">
        <v>297</v>
      </c>
      <c r="C14" s="7" t="s">
        <v>370</v>
      </c>
      <c r="D14" s="7" t="s">
        <v>371</v>
      </c>
      <c r="E14" s="7" t="s">
        <v>373</v>
      </c>
      <c r="F14" s="69" t="s">
        <v>947</v>
      </c>
      <c r="G14" s="87" t="s">
        <v>1760</v>
      </c>
    </row>
    <row r="15" spans="1:7" ht="15" customHeight="1">
      <c r="A15" s="8" t="s">
        <v>1766</v>
      </c>
      <c r="B15" s="9" t="s">
        <v>419</v>
      </c>
      <c r="C15" s="7" t="s">
        <v>424</v>
      </c>
      <c r="D15" s="7" t="s">
        <v>425</v>
      </c>
      <c r="E15" s="7" t="s">
        <v>426</v>
      </c>
      <c r="F15" s="69" t="s">
        <v>944</v>
      </c>
      <c r="G15" s="87" t="s">
        <v>1767</v>
      </c>
    </row>
    <row r="16" spans="1:7" ht="15" customHeight="1">
      <c r="A16" s="8" t="s">
        <v>1406</v>
      </c>
      <c r="B16" s="9" t="s">
        <v>98</v>
      </c>
      <c r="C16" s="7" t="s">
        <v>123</v>
      </c>
      <c r="D16" s="7" t="s">
        <v>124</v>
      </c>
      <c r="E16" s="7" t="s">
        <v>125</v>
      </c>
      <c r="F16" s="69" t="s">
        <v>957</v>
      </c>
      <c r="G16" s="87" t="s">
        <v>1407</v>
      </c>
    </row>
    <row r="17" spans="1:7" ht="15" customHeight="1">
      <c r="A17" s="8" t="s">
        <v>1768</v>
      </c>
      <c r="B17" s="9" t="s">
        <v>144</v>
      </c>
      <c r="C17" s="7" t="s">
        <v>183</v>
      </c>
      <c r="D17" s="7" t="s">
        <v>184</v>
      </c>
      <c r="E17" s="7" t="s">
        <v>185</v>
      </c>
      <c r="F17" s="69" t="s">
        <v>944</v>
      </c>
      <c r="G17" s="87" t="s">
        <v>1769</v>
      </c>
    </row>
    <row r="18" spans="1:7" ht="15" customHeight="1">
      <c r="A18" s="8" t="s">
        <v>1770</v>
      </c>
      <c r="B18" s="9" t="s">
        <v>388</v>
      </c>
      <c r="C18" s="7" t="s">
        <v>405</v>
      </c>
      <c r="D18" s="7" t="s">
        <v>406</v>
      </c>
      <c r="E18" s="7" t="s">
        <v>391</v>
      </c>
      <c r="F18" s="69" t="s">
        <v>947</v>
      </c>
      <c r="G18" s="87" t="s">
        <v>1771</v>
      </c>
    </row>
    <row r="19" spans="1:7" ht="15" customHeight="1">
      <c r="A19" s="8" t="s">
        <v>1774</v>
      </c>
      <c r="B19" s="9" t="s">
        <v>98</v>
      </c>
      <c r="C19" s="7" t="s">
        <v>257</v>
      </c>
      <c r="D19" s="7" t="s">
        <v>258</v>
      </c>
      <c r="E19" s="7" t="s">
        <v>114</v>
      </c>
      <c r="F19" s="69" t="s">
        <v>604</v>
      </c>
      <c r="G19" s="87" t="s">
        <v>1775</v>
      </c>
    </row>
    <row r="20" spans="1:7" ht="15" customHeight="1">
      <c r="A20" s="8" t="s">
        <v>1772</v>
      </c>
      <c r="B20" s="9" t="s">
        <v>98</v>
      </c>
      <c r="C20" s="7" t="s">
        <v>132</v>
      </c>
      <c r="D20" s="7" t="s">
        <v>133</v>
      </c>
      <c r="E20" s="7" t="s">
        <v>135</v>
      </c>
      <c r="F20" s="69" t="s">
        <v>957</v>
      </c>
      <c r="G20" s="87" t="s">
        <v>1773</v>
      </c>
    </row>
    <row r="21" spans="1:7" ht="15" customHeight="1">
      <c r="A21" s="8" t="s">
        <v>1267</v>
      </c>
      <c r="B21" s="9" t="s">
        <v>419</v>
      </c>
      <c r="C21" s="7" t="s">
        <v>445</v>
      </c>
      <c r="D21" s="7" t="s">
        <v>446</v>
      </c>
      <c r="E21" s="7" t="s">
        <v>222</v>
      </c>
      <c r="F21" s="69" t="s">
        <v>944</v>
      </c>
      <c r="G21" s="87" t="s">
        <v>1266</v>
      </c>
    </row>
    <row r="22" spans="1:7" ht="15" customHeight="1">
      <c r="A22" s="8" t="s">
        <v>1265</v>
      </c>
      <c r="B22" s="9" t="s">
        <v>297</v>
      </c>
      <c r="C22" s="7" t="s">
        <v>340</v>
      </c>
      <c r="D22" s="7" t="s">
        <v>341</v>
      </c>
      <c r="E22" s="7" t="s">
        <v>342</v>
      </c>
      <c r="F22" s="69" t="s">
        <v>944</v>
      </c>
      <c r="G22" s="87" t="s">
        <v>1266</v>
      </c>
    </row>
    <row r="23" spans="1:7" ht="15" customHeight="1">
      <c r="A23" s="8" t="s">
        <v>1263</v>
      </c>
      <c r="B23" s="9" t="s">
        <v>54</v>
      </c>
      <c r="C23" s="7" t="s">
        <v>92</v>
      </c>
      <c r="D23" s="7" t="s">
        <v>93</v>
      </c>
      <c r="E23" s="7" t="s">
        <v>89</v>
      </c>
      <c r="F23" s="69" t="s">
        <v>947</v>
      </c>
      <c r="G23" s="87" t="s">
        <v>1264</v>
      </c>
    </row>
    <row r="24" spans="1:7" ht="15" customHeight="1">
      <c r="A24" s="8" t="s">
        <v>968</v>
      </c>
      <c r="B24" s="9" t="s">
        <v>144</v>
      </c>
      <c r="C24" s="7" t="s">
        <v>225</v>
      </c>
      <c r="D24" s="7" t="s">
        <v>226</v>
      </c>
      <c r="E24" s="7" t="s">
        <v>228</v>
      </c>
      <c r="F24" s="69" t="s">
        <v>944</v>
      </c>
      <c r="G24" s="87" t="s">
        <v>969</v>
      </c>
    </row>
    <row r="25" spans="1:7" ht="15" customHeight="1">
      <c r="A25" s="8" t="s">
        <v>977</v>
      </c>
      <c r="B25" s="9" t="s">
        <v>138</v>
      </c>
      <c r="C25" s="7" t="s">
        <v>350</v>
      </c>
      <c r="D25" s="7" t="s">
        <v>351</v>
      </c>
      <c r="E25" s="7" t="s">
        <v>234</v>
      </c>
      <c r="F25" s="69" t="s">
        <v>947</v>
      </c>
      <c r="G25" s="87" t="s">
        <v>969</v>
      </c>
    </row>
    <row r="26" spans="1:7" ht="15" customHeight="1">
      <c r="A26" s="8" t="s">
        <v>973</v>
      </c>
      <c r="B26" s="9" t="s">
        <v>138</v>
      </c>
      <c r="C26" s="7" t="s">
        <v>271</v>
      </c>
      <c r="D26" s="7" t="s">
        <v>272</v>
      </c>
      <c r="E26" s="7" t="s">
        <v>234</v>
      </c>
      <c r="F26" s="69" t="s">
        <v>952</v>
      </c>
      <c r="G26" s="87" t="s">
        <v>969</v>
      </c>
    </row>
    <row r="27" spans="1:7" ht="15" customHeight="1">
      <c r="A27" s="8" t="s">
        <v>976</v>
      </c>
      <c r="B27" s="9" t="s">
        <v>297</v>
      </c>
      <c r="C27" s="7" t="s">
        <v>345</v>
      </c>
      <c r="D27" s="7" t="s">
        <v>346</v>
      </c>
      <c r="E27" s="7" t="s">
        <v>347</v>
      </c>
      <c r="F27" s="69" t="s">
        <v>947</v>
      </c>
      <c r="G27" s="87" t="s">
        <v>975</v>
      </c>
    </row>
    <row r="28" spans="1:7" ht="15" customHeight="1">
      <c r="A28" s="8" t="s">
        <v>974</v>
      </c>
      <c r="B28" s="9" t="s">
        <v>138</v>
      </c>
      <c r="C28" s="7" t="s">
        <v>293</v>
      </c>
      <c r="D28" s="7" t="s">
        <v>294</v>
      </c>
      <c r="E28" s="7" t="s">
        <v>141</v>
      </c>
      <c r="F28" s="69" t="s">
        <v>955</v>
      </c>
      <c r="G28" s="87" t="s">
        <v>975</v>
      </c>
    </row>
    <row r="29" spans="1:7" ht="15" customHeight="1">
      <c r="A29" s="8" t="s">
        <v>970</v>
      </c>
      <c r="B29" s="9" t="s">
        <v>98</v>
      </c>
      <c r="C29" s="7" t="s">
        <v>248</v>
      </c>
      <c r="D29" s="7" t="s">
        <v>249</v>
      </c>
      <c r="E29" s="7" t="s">
        <v>102</v>
      </c>
      <c r="F29" s="69" t="s">
        <v>957</v>
      </c>
      <c r="G29" s="87" t="s">
        <v>971</v>
      </c>
    </row>
    <row r="30" spans="1:7" ht="15" customHeight="1">
      <c r="A30" s="8" t="s">
        <v>978</v>
      </c>
      <c r="B30" s="9" t="s">
        <v>388</v>
      </c>
      <c r="C30" s="7" t="s">
        <v>394</v>
      </c>
      <c r="D30" s="7" t="s">
        <v>395</v>
      </c>
      <c r="E30" s="7" t="s">
        <v>397</v>
      </c>
      <c r="F30" s="69" t="s">
        <v>947</v>
      </c>
      <c r="G30" s="87" t="s">
        <v>971</v>
      </c>
    </row>
    <row r="31" spans="1:7" ht="15" customHeight="1">
      <c r="A31" s="8" t="s">
        <v>972</v>
      </c>
      <c r="B31" s="9" t="s">
        <v>138</v>
      </c>
      <c r="C31" s="7" t="s">
        <v>253</v>
      </c>
      <c r="D31" s="7" t="s">
        <v>454</v>
      </c>
      <c r="E31" s="7" t="s">
        <v>234</v>
      </c>
      <c r="F31" s="69" t="s">
        <v>604</v>
      </c>
      <c r="G31" s="87"/>
    </row>
    <row r="32" spans="1:7" ht="15" customHeight="1">
      <c r="A32" s="8" t="s">
        <v>979</v>
      </c>
      <c r="B32" s="9" t="s">
        <v>388</v>
      </c>
      <c r="C32" s="7" t="s">
        <v>410</v>
      </c>
      <c r="D32" s="7" t="s">
        <v>411</v>
      </c>
      <c r="E32" s="7" t="s">
        <v>412</v>
      </c>
      <c r="F32" s="69" t="s">
        <v>604</v>
      </c>
      <c r="G32" s="87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indexed="9"/>
    <pageSetUpPr fitToPage="1"/>
  </sheetPr>
  <dimension ref="A1:J35"/>
  <sheetViews>
    <sheetView workbookViewId="0" topLeftCell="A1">
      <selection activeCell="A7" sqref="A7"/>
    </sheetView>
  </sheetViews>
  <sheetFormatPr defaultColWidth="9.140625" defaultRowHeight="12.75"/>
  <cols>
    <col min="1" max="1" width="22.57421875" style="3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0" width="17.7109375" style="0" customWidth="1"/>
  </cols>
  <sheetData>
    <row r="1" spans="4:10" ht="15">
      <c r="D1" s="53"/>
      <c r="G1" s="53" t="str">
        <f>Startlist!$F1</f>
        <v> </v>
      </c>
      <c r="I1" s="53"/>
      <c r="J1" s="53"/>
    </row>
    <row r="2" spans="4:10" ht="15.75">
      <c r="D2" s="1"/>
      <c r="G2" s="1" t="str">
        <f>Startlist!$F2</f>
        <v>8th  VÕRUMAA  WINTER RALLY 2015</v>
      </c>
      <c r="I2" s="1"/>
      <c r="J2" s="1"/>
    </row>
    <row r="3" spans="4:10" ht="15">
      <c r="D3" s="53"/>
      <c r="G3" s="53" t="str">
        <f>Startlist!$F3</f>
        <v>February 20-21, 2015</v>
      </c>
      <c r="I3" s="53"/>
      <c r="J3" s="53"/>
    </row>
    <row r="4" spans="4:10" ht="15">
      <c r="D4" s="53"/>
      <c r="G4" s="53" t="str">
        <f>Startlist!$F4</f>
        <v>VÕRU</v>
      </c>
      <c r="I4" s="53"/>
      <c r="J4" s="53"/>
    </row>
    <row r="6" spans="1:10" ht="15">
      <c r="A6" s="6" t="s">
        <v>41</v>
      </c>
      <c r="J6" s="20" t="s">
        <v>1776</v>
      </c>
    </row>
    <row r="7" spans="1:10" ht="12.75">
      <c r="A7" s="210" t="s">
        <v>35</v>
      </c>
      <c r="B7" s="18"/>
      <c r="C7" s="18"/>
      <c r="D7" s="19"/>
      <c r="E7" s="18"/>
      <c r="F7" s="18"/>
      <c r="G7" s="19"/>
      <c r="H7" s="19"/>
      <c r="I7" s="19"/>
      <c r="J7" s="182"/>
    </row>
    <row r="8" spans="1:10" ht="12.75">
      <c r="A8" s="234"/>
      <c r="B8" s="180" t="s">
        <v>54</v>
      </c>
      <c r="C8" s="181" t="s">
        <v>62</v>
      </c>
      <c r="D8" s="180" t="s">
        <v>419</v>
      </c>
      <c r="E8" s="181" t="s">
        <v>144</v>
      </c>
      <c r="F8" s="181" t="s">
        <v>297</v>
      </c>
      <c r="G8" s="180" t="s">
        <v>138</v>
      </c>
      <c r="H8" s="180" t="s">
        <v>166</v>
      </c>
      <c r="I8" s="180" t="s">
        <v>98</v>
      </c>
      <c r="J8" s="180" t="s">
        <v>388</v>
      </c>
    </row>
    <row r="9" spans="1:10" ht="12.75" customHeight="1">
      <c r="A9" s="80" t="s">
        <v>1190</v>
      </c>
      <c r="B9" s="79" t="s">
        <v>531</v>
      </c>
      <c r="C9" s="70" t="s">
        <v>538</v>
      </c>
      <c r="D9" s="70" t="s">
        <v>700</v>
      </c>
      <c r="E9" s="70" t="s">
        <v>652</v>
      </c>
      <c r="F9" s="70" t="s">
        <v>832</v>
      </c>
      <c r="G9" s="70" t="s">
        <v>665</v>
      </c>
      <c r="H9" s="70" t="s">
        <v>740</v>
      </c>
      <c r="I9" s="70" t="s">
        <v>645</v>
      </c>
      <c r="J9" s="70" t="s">
        <v>925</v>
      </c>
    </row>
    <row r="10" spans="1:10" ht="12.75" customHeight="1">
      <c r="A10" s="77" t="s">
        <v>1191</v>
      </c>
      <c r="B10" s="72" t="s">
        <v>1192</v>
      </c>
      <c r="C10" s="72" t="s">
        <v>1193</v>
      </c>
      <c r="D10" s="72" t="s">
        <v>1194</v>
      </c>
      <c r="E10" s="72" t="s">
        <v>1195</v>
      </c>
      <c r="F10" s="72" t="s">
        <v>1196</v>
      </c>
      <c r="G10" s="72" t="s">
        <v>1197</v>
      </c>
      <c r="H10" s="72" t="s">
        <v>1198</v>
      </c>
      <c r="I10" s="72" t="s">
        <v>1199</v>
      </c>
      <c r="J10" s="72" t="s">
        <v>1200</v>
      </c>
    </row>
    <row r="11" spans="1:10" ht="12.75" customHeight="1">
      <c r="A11" s="78" t="s">
        <v>1201</v>
      </c>
      <c r="B11" s="74" t="s">
        <v>1202</v>
      </c>
      <c r="C11" s="74" t="s">
        <v>1203</v>
      </c>
      <c r="D11" s="74" t="s">
        <v>1204</v>
      </c>
      <c r="E11" s="74" t="s">
        <v>1205</v>
      </c>
      <c r="F11" s="74" t="s">
        <v>1206</v>
      </c>
      <c r="G11" s="74" t="s">
        <v>1207</v>
      </c>
      <c r="H11" s="74" t="s">
        <v>1208</v>
      </c>
      <c r="I11" s="74" t="s">
        <v>1209</v>
      </c>
      <c r="J11" s="74" t="s">
        <v>1210</v>
      </c>
    </row>
    <row r="12" spans="1:10" ht="12.75" customHeight="1">
      <c r="A12" s="80" t="s">
        <v>1211</v>
      </c>
      <c r="B12" s="79" t="s">
        <v>532</v>
      </c>
      <c r="C12" s="70" t="s">
        <v>539</v>
      </c>
      <c r="D12" s="70" t="s">
        <v>701</v>
      </c>
      <c r="E12" s="70" t="s">
        <v>653</v>
      </c>
      <c r="F12" s="70" t="s">
        <v>833</v>
      </c>
      <c r="G12" s="70" t="s">
        <v>573</v>
      </c>
      <c r="H12" s="70" t="s">
        <v>741</v>
      </c>
      <c r="I12" s="70" t="s">
        <v>646</v>
      </c>
      <c r="J12" s="70" t="s">
        <v>921</v>
      </c>
    </row>
    <row r="13" spans="1:10" ht="12.75" customHeight="1">
      <c r="A13" s="77" t="s">
        <v>1212</v>
      </c>
      <c r="B13" s="72" t="s">
        <v>1213</v>
      </c>
      <c r="C13" s="72" t="s">
        <v>1214</v>
      </c>
      <c r="D13" s="72" t="s">
        <v>1215</v>
      </c>
      <c r="E13" s="72" t="s">
        <v>1216</v>
      </c>
      <c r="F13" s="72" t="s">
        <v>1217</v>
      </c>
      <c r="G13" s="72" t="s">
        <v>1218</v>
      </c>
      <c r="H13" s="72" t="s">
        <v>1195</v>
      </c>
      <c r="I13" s="72" t="s">
        <v>1219</v>
      </c>
      <c r="J13" s="72" t="s">
        <v>1220</v>
      </c>
    </row>
    <row r="14" spans="1:10" ht="12.75" customHeight="1">
      <c r="A14" s="78" t="s">
        <v>1221</v>
      </c>
      <c r="B14" s="74" t="s">
        <v>1202</v>
      </c>
      <c r="C14" s="74" t="s">
        <v>1203</v>
      </c>
      <c r="D14" s="74" t="s">
        <v>1204</v>
      </c>
      <c r="E14" s="74" t="s">
        <v>1205</v>
      </c>
      <c r="F14" s="74" t="s">
        <v>1206</v>
      </c>
      <c r="G14" s="74" t="s">
        <v>1207</v>
      </c>
      <c r="H14" s="74" t="s">
        <v>1208</v>
      </c>
      <c r="I14" s="74" t="s">
        <v>1209</v>
      </c>
      <c r="J14" s="74" t="s">
        <v>1222</v>
      </c>
    </row>
    <row r="15" spans="1:10" ht="12.75" customHeight="1">
      <c r="A15" s="80" t="s">
        <v>1223</v>
      </c>
      <c r="B15" s="79" t="s">
        <v>980</v>
      </c>
      <c r="C15" s="70" t="s">
        <v>995</v>
      </c>
      <c r="D15" s="70" t="s">
        <v>1003</v>
      </c>
      <c r="E15" s="70" t="s">
        <v>1005</v>
      </c>
      <c r="F15" s="70" t="s">
        <v>1135</v>
      </c>
      <c r="G15" s="70" t="s">
        <v>1013</v>
      </c>
      <c r="H15" s="70" t="s">
        <v>1070</v>
      </c>
      <c r="I15" s="70" t="s">
        <v>998</v>
      </c>
      <c r="J15" s="70" t="s">
        <v>1175</v>
      </c>
    </row>
    <row r="16" spans="1:10" ht="12.75" customHeight="1">
      <c r="A16" s="77" t="s">
        <v>1224</v>
      </c>
      <c r="B16" s="72" t="s">
        <v>1225</v>
      </c>
      <c r="C16" s="72" t="s">
        <v>1226</v>
      </c>
      <c r="D16" s="72" t="s">
        <v>1227</v>
      </c>
      <c r="E16" s="72" t="s">
        <v>1228</v>
      </c>
      <c r="F16" s="72" t="s">
        <v>1229</v>
      </c>
      <c r="G16" s="72" t="s">
        <v>1230</v>
      </c>
      <c r="H16" s="72" t="s">
        <v>1231</v>
      </c>
      <c r="I16" s="72" t="s">
        <v>1232</v>
      </c>
      <c r="J16" s="72" t="s">
        <v>1233</v>
      </c>
    </row>
    <row r="17" spans="1:10" ht="12.75" customHeight="1">
      <c r="A17" s="78" t="s">
        <v>1201</v>
      </c>
      <c r="B17" s="74" t="s">
        <v>1202</v>
      </c>
      <c r="C17" s="74" t="s">
        <v>1234</v>
      </c>
      <c r="D17" s="74" t="s">
        <v>1204</v>
      </c>
      <c r="E17" s="74" t="s">
        <v>1235</v>
      </c>
      <c r="F17" s="74" t="s">
        <v>1206</v>
      </c>
      <c r="G17" s="74" t="s">
        <v>1207</v>
      </c>
      <c r="H17" s="74" t="s">
        <v>1236</v>
      </c>
      <c r="I17" s="74" t="s">
        <v>1209</v>
      </c>
      <c r="J17" s="74" t="s">
        <v>1237</v>
      </c>
    </row>
    <row r="18" spans="1:10" ht="12.75" customHeight="1">
      <c r="A18" s="80" t="s">
        <v>1238</v>
      </c>
      <c r="B18" s="79" t="s">
        <v>981</v>
      </c>
      <c r="C18" s="70" t="s">
        <v>988</v>
      </c>
      <c r="D18" s="70" t="s">
        <v>1004</v>
      </c>
      <c r="E18" s="70" t="s">
        <v>1006</v>
      </c>
      <c r="F18" s="70" t="s">
        <v>1144</v>
      </c>
      <c r="G18" s="70" t="s">
        <v>1014</v>
      </c>
      <c r="H18" s="70" t="s">
        <v>1060</v>
      </c>
      <c r="I18" s="70" t="s">
        <v>999</v>
      </c>
      <c r="J18" s="70" t="s">
        <v>544</v>
      </c>
    </row>
    <row r="19" spans="1:10" ht="12.75" customHeight="1">
      <c r="A19" s="77" t="s">
        <v>1239</v>
      </c>
      <c r="B19" s="72" t="s">
        <v>1240</v>
      </c>
      <c r="C19" s="72" t="s">
        <v>1241</v>
      </c>
      <c r="D19" s="72" t="s">
        <v>1242</v>
      </c>
      <c r="E19" s="72" t="s">
        <v>1243</v>
      </c>
      <c r="F19" s="72" t="s">
        <v>1244</v>
      </c>
      <c r="G19" s="72" t="s">
        <v>1245</v>
      </c>
      <c r="H19" s="72" t="s">
        <v>1246</v>
      </c>
      <c r="I19" s="72" t="s">
        <v>1247</v>
      </c>
      <c r="J19" s="72" t="s">
        <v>1248</v>
      </c>
    </row>
    <row r="20" spans="1:10" ht="12.75" customHeight="1">
      <c r="A20" s="78" t="s">
        <v>1221</v>
      </c>
      <c r="B20" s="74" t="s">
        <v>1202</v>
      </c>
      <c r="C20" s="74" t="s">
        <v>1249</v>
      </c>
      <c r="D20" s="74" t="s">
        <v>1204</v>
      </c>
      <c r="E20" s="74" t="s">
        <v>1235</v>
      </c>
      <c r="F20" s="74" t="s">
        <v>1250</v>
      </c>
      <c r="G20" s="74" t="s">
        <v>1207</v>
      </c>
      <c r="H20" s="74" t="s">
        <v>1251</v>
      </c>
      <c r="I20" s="74" t="s">
        <v>1209</v>
      </c>
      <c r="J20" s="74" t="s">
        <v>1210</v>
      </c>
    </row>
    <row r="21" spans="1:10" ht="12.75" customHeight="1">
      <c r="A21" s="80" t="s">
        <v>1252</v>
      </c>
      <c r="B21" s="79" t="s">
        <v>1268</v>
      </c>
      <c r="C21" s="70" t="s">
        <v>1270</v>
      </c>
      <c r="D21" s="70" t="s">
        <v>1289</v>
      </c>
      <c r="E21" s="70" t="s">
        <v>1294</v>
      </c>
      <c r="F21" s="70" t="s">
        <v>1364</v>
      </c>
      <c r="G21" s="70" t="s">
        <v>1096</v>
      </c>
      <c r="H21" s="70" t="s">
        <v>1335</v>
      </c>
      <c r="I21" s="70" t="s">
        <v>1280</v>
      </c>
      <c r="J21" s="70" t="s">
        <v>1421</v>
      </c>
    </row>
    <row r="22" spans="1:10" ht="12.75" customHeight="1">
      <c r="A22" s="77" t="s">
        <v>1253</v>
      </c>
      <c r="B22" s="72" t="s">
        <v>1777</v>
      </c>
      <c r="C22" s="72" t="s">
        <v>1778</v>
      </c>
      <c r="D22" s="72" t="s">
        <v>1779</v>
      </c>
      <c r="E22" s="72" t="s">
        <v>1780</v>
      </c>
      <c r="F22" s="72" t="s">
        <v>1781</v>
      </c>
      <c r="G22" s="72" t="s">
        <v>1782</v>
      </c>
      <c r="H22" s="72" t="s">
        <v>1783</v>
      </c>
      <c r="I22" s="72" t="s">
        <v>1784</v>
      </c>
      <c r="J22" s="72" t="s">
        <v>1785</v>
      </c>
    </row>
    <row r="23" spans="1:10" ht="12.75" customHeight="1">
      <c r="A23" s="78" t="s">
        <v>1254</v>
      </c>
      <c r="B23" s="74" t="s">
        <v>1202</v>
      </c>
      <c r="C23" s="74" t="s">
        <v>1786</v>
      </c>
      <c r="D23" s="74" t="s">
        <v>1204</v>
      </c>
      <c r="E23" s="74" t="s">
        <v>1205</v>
      </c>
      <c r="F23" s="74" t="s">
        <v>1206</v>
      </c>
      <c r="G23" s="74" t="s">
        <v>1207</v>
      </c>
      <c r="H23" s="74" t="s">
        <v>1208</v>
      </c>
      <c r="I23" s="74" t="s">
        <v>1209</v>
      </c>
      <c r="J23" s="74" t="s">
        <v>1210</v>
      </c>
    </row>
    <row r="24" spans="1:10" ht="12.75" customHeight="1">
      <c r="A24" s="80" t="s">
        <v>1255</v>
      </c>
      <c r="B24" s="79" t="s">
        <v>1270</v>
      </c>
      <c r="C24" s="70" t="s">
        <v>1271</v>
      </c>
      <c r="D24" s="70" t="s">
        <v>1290</v>
      </c>
      <c r="E24" s="70" t="s">
        <v>1297</v>
      </c>
      <c r="F24" s="70" t="s">
        <v>1388</v>
      </c>
      <c r="G24" s="70" t="s">
        <v>717</v>
      </c>
      <c r="H24" s="70" t="s">
        <v>793</v>
      </c>
      <c r="I24" s="70" t="s">
        <v>1281</v>
      </c>
      <c r="J24" s="70" t="s">
        <v>1422</v>
      </c>
    </row>
    <row r="25" spans="1:10" ht="12.75" customHeight="1">
      <c r="A25" s="77" t="s">
        <v>1256</v>
      </c>
      <c r="B25" s="72" t="s">
        <v>1778</v>
      </c>
      <c r="C25" s="72" t="s">
        <v>1787</v>
      </c>
      <c r="D25" s="72" t="s">
        <v>1788</v>
      </c>
      <c r="E25" s="72" t="s">
        <v>1789</v>
      </c>
      <c r="F25" s="72" t="s">
        <v>1790</v>
      </c>
      <c r="G25" s="72" t="s">
        <v>1791</v>
      </c>
      <c r="H25" s="72" t="s">
        <v>1792</v>
      </c>
      <c r="I25" s="72" t="s">
        <v>1793</v>
      </c>
      <c r="J25" s="72" t="s">
        <v>1794</v>
      </c>
    </row>
    <row r="26" spans="1:10" ht="12.75" customHeight="1">
      <c r="A26" s="78" t="s">
        <v>1254</v>
      </c>
      <c r="B26" s="74" t="s">
        <v>1795</v>
      </c>
      <c r="C26" s="74" t="s">
        <v>1786</v>
      </c>
      <c r="D26" s="74" t="s">
        <v>1204</v>
      </c>
      <c r="E26" s="74" t="s">
        <v>1796</v>
      </c>
      <c r="F26" s="74" t="s">
        <v>1250</v>
      </c>
      <c r="G26" s="74" t="s">
        <v>1207</v>
      </c>
      <c r="H26" s="74" t="s">
        <v>1797</v>
      </c>
      <c r="I26" s="74" t="s">
        <v>1209</v>
      </c>
      <c r="J26" s="74" t="s">
        <v>1210</v>
      </c>
    </row>
    <row r="27" spans="1:10" ht="12.75" customHeight="1">
      <c r="A27" s="80" t="s">
        <v>1257</v>
      </c>
      <c r="B27" s="79" t="s">
        <v>1451</v>
      </c>
      <c r="C27" s="70" t="s">
        <v>1443</v>
      </c>
      <c r="D27" s="70" t="s">
        <v>1469</v>
      </c>
      <c r="E27" s="70" t="s">
        <v>1465</v>
      </c>
      <c r="F27" s="70" t="s">
        <v>1636</v>
      </c>
      <c r="G27" s="70" t="s">
        <v>1475</v>
      </c>
      <c r="H27" s="70" t="s">
        <v>1539</v>
      </c>
      <c r="I27" s="70" t="s">
        <v>1461</v>
      </c>
      <c r="J27" s="70"/>
    </row>
    <row r="28" spans="1:10" ht="12.75" customHeight="1">
      <c r="A28" s="77" t="s">
        <v>1258</v>
      </c>
      <c r="B28" s="72" t="s">
        <v>1798</v>
      </c>
      <c r="C28" s="72" t="s">
        <v>1799</v>
      </c>
      <c r="D28" s="72" t="s">
        <v>1800</v>
      </c>
      <c r="E28" s="72" t="s">
        <v>1801</v>
      </c>
      <c r="F28" s="72" t="s">
        <v>1802</v>
      </c>
      <c r="G28" s="72" t="s">
        <v>1803</v>
      </c>
      <c r="H28" s="72" t="s">
        <v>1804</v>
      </c>
      <c r="I28" s="72" t="s">
        <v>1805</v>
      </c>
      <c r="J28" s="72"/>
    </row>
    <row r="29" spans="1:10" ht="12.75" customHeight="1">
      <c r="A29" s="78" t="s">
        <v>1259</v>
      </c>
      <c r="B29" s="74" t="s">
        <v>1795</v>
      </c>
      <c r="C29" s="74" t="s">
        <v>1786</v>
      </c>
      <c r="D29" s="74" t="s">
        <v>1204</v>
      </c>
      <c r="E29" s="74" t="s">
        <v>1205</v>
      </c>
      <c r="F29" s="74" t="s">
        <v>1206</v>
      </c>
      <c r="G29" s="74" t="s">
        <v>1207</v>
      </c>
      <c r="H29" s="74" t="s">
        <v>1236</v>
      </c>
      <c r="I29" s="74" t="s">
        <v>1209</v>
      </c>
      <c r="J29" s="74"/>
    </row>
    <row r="30" spans="1:10" ht="12.75" customHeight="1">
      <c r="A30" s="76" t="s">
        <v>1260</v>
      </c>
      <c r="B30" s="70" t="s">
        <v>690</v>
      </c>
      <c r="C30" s="70" t="s">
        <v>1444</v>
      </c>
      <c r="D30" s="70" t="s">
        <v>1347</v>
      </c>
      <c r="E30" s="70" t="s">
        <v>1466</v>
      </c>
      <c r="F30" s="70" t="s">
        <v>1637</v>
      </c>
      <c r="G30" s="70" t="s">
        <v>833</v>
      </c>
      <c r="H30" s="70" t="s">
        <v>1540</v>
      </c>
      <c r="I30" s="70" t="s">
        <v>1462</v>
      </c>
      <c r="J30" s="70"/>
    </row>
    <row r="31" spans="1:10" ht="12.75" customHeight="1">
      <c r="A31" s="77" t="s">
        <v>1261</v>
      </c>
      <c r="B31" s="72" t="s">
        <v>1806</v>
      </c>
      <c r="C31" s="72" t="s">
        <v>1807</v>
      </c>
      <c r="D31" s="72" t="s">
        <v>1808</v>
      </c>
      <c r="E31" s="72" t="s">
        <v>1809</v>
      </c>
      <c r="F31" s="72" t="s">
        <v>1810</v>
      </c>
      <c r="G31" s="72" t="s">
        <v>1811</v>
      </c>
      <c r="H31" s="72" t="s">
        <v>1812</v>
      </c>
      <c r="I31" s="72" t="s">
        <v>1813</v>
      </c>
      <c r="J31" s="72"/>
    </row>
    <row r="32" spans="1:10" ht="12.75" customHeight="1">
      <c r="A32" s="78" t="s">
        <v>1259</v>
      </c>
      <c r="B32" s="74" t="s">
        <v>1795</v>
      </c>
      <c r="C32" s="74" t="s">
        <v>1786</v>
      </c>
      <c r="D32" s="74" t="s">
        <v>1204</v>
      </c>
      <c r="E32" s="74" t="s">
        <v>1205</v>
      </c>
      <c r="F32" s="74" t="s">
        <v>1206</v>
      </c>
      <c r="G32" s="74" t="s">
        <v>1207</v>
      </c>
      <c r="H32" s="74" t="s">
        <v>1236</v>
      </c>
      <c r="I32" s="74" t="s">
        <v>1209</v>
      </c>
      <c r="J32" s="74"/>
    </row>
    <row r="33" spans="1:10" ht="12.75">
      <c r="A33" s="89"/>
      <c r="B33" s="71"/>
      <c r="C33" s="71"/>
      <c r="D33" s="71"/>
      <c r="E33" s="71"/>
      <c r="F33" s="71"/>
      <c r="G33" s="71"/>
      <c r="H33" s="71"/>
      <c r="I33" s="71"/>
      <c r="J33" s="71"/>
    </row>
    <row r="34" spans="1:10" ht="12.75">
      <c r="A34" s="89" t="s">
        <v>1262</v>
      </c>
      <c r="B34" s="71"/>
      <c r="C34" s="71"/>
      <c r="D34" s="71"/>
      <c r="E34" s="71"/>
      <c r="F34" s="71"/>
      <c r="G34" s="71"/>
      <c r="H34" s="71"/>
      <c r="I34" s="71"/>
      <c r="J34" s="71"/>
    </row>
    <row r="35" spans="1:10" ht="12.75">
      <c r="A35" s="73"/>
      <c r="B35" s="71"/>
      <c r="C35" s="71"/>
      <c r="D35" s="71"/>
      <c r="E35" s="71"/>
      <c r="F35" s="71"/>
      <c r="G35" s="71"/>
      <c r="H35" s="71"/>
      <c r="I35" s="71"/>
      <c r="J35" s="71"/>
    </row>
  </sheetData>
  <printOptions/>
  <pageMargins left="0" right="0" top="0" bottom="0" header="0" footer="0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9"/>
  </sheetPr>
  <dimension ref="A1:J18"/>
  <sheetViews>
    <sheetView workbookViewId="0" topLeftCell="A1">
      <selection activeCell="A1" sqref="A1:I18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8th  VÕRUMAA  WINTER RALLY 2015</v>
      </c>
    </row>
    <row r="2" ht="15">
      <c r="E2" s="53" t="str">
        <f>Startlist!$F3</f>
        <v>February 20-21, 2015</v>
      </c>
    </row>
    <row r="3" ht="15">
      <c r="E3" s="53" t="str">
        <f>Startlist!$F4</f>
        <v>VÕRU</v>
      </c>
    </row>
    <row r="5" ht="15">
      <c r="A5" s="11" t="s">
        <v>33</v>
      </c>
    </row>
    <row r="6" spans="1:9" ht="12.75">
      <c r="A6" s="15" t="s">
        <v>26</v>
      </c>
      <c r="B6" s="12" t="s">
        <v>9</v>
      </c>
      <c r="C6" s="13" t="s">
        <v>10</v>
      </c>
      <c r="D6" s="14" t="s">
        <v>11</v>
      </c>
      <c r="E6" s="14" t="s">
        <v>14</v>
      </c>
      <c r="F6" s="13" t="s">
        <v>29</v>
      </c>
      <c r="G6" s="13" t="s">
        <v>30</v>
      </c>
      <c r="H6" s="16" t="s">
        <v>27</v>
      </c>
      <c r="I6" s="17" t="s">
        <v>28</v>
      </c>
    </row>
    <row r="7" spans="1:10" ht="15" customHeight="1" hidden="1">
      <c r="A7" s="86"/>
      <c r="B7" s="81"/>
      <c r="C7" s="82"/>
      <c r="D7" s="82"/>
      <c r="E7" s="82"/>
      <c r="F7" s="82"/>
      <c r="G7" s="82"/>
      <c r="H7" s="98"/>
      <c r="I7" s="99"/>
      <c r="J7" s="142"/>
    </row>
    <row r="8" spans="1:10" ht="15" customHeight="1" hidden="1">
      <c r="A8" s="86"/>
      <c r="B8" s="81"/>
      <c r="C8" s="82"/>
      <c r="D8" s="82"/>
      <c r="E8" s="82"/>
      <c r="F8" s="82"/>
      <c r="G8" s="82"/>
      <c r="H8" s="98"/>
      <c r="I8" s="99"/>
      <c r="J8" s="142"/>
    </row>
    <row r="9" spans="1:10" ht="15" customHeight="1" hidden="1">
      <c r="A9" s="86"/>
      <c r="B9" s="81"/>
      <c r="C9" s="82"/>
      <c r="D9" s="82"/>
      <c r="E9" s="82"/>
      <c r="F9" s="82"/>
      <c r="G9" s="82"/>
      <c r="H9" s="98"/>
      <c r="I9" s="99"/>
      <c r="J9" s="142"/>
    </row>
    <row r="10" spans="1:10" ht="15" customHeight="1">
      <c r="A10" s="86" t="s">
        <v>1585</v>
      </c>
      <c r="B10" s="81" t="s">
        <v>62</v>
      </c>
      <c r="C10" s="82" t="s">
        <v>111</v>
      </c>
      <c r="D10" s="82" t="s">
        <v>112</v>
      </c>
      <c r="E10" s="82" t="s">
        <v>114</v>
      </c>
      <c r="F10" s="82" t="s">
        <v>1586</v>
      </c>
      <c r="G10" s="82" t="s">
        <v>1587</v>
      </c>
      <c r="H10" s="98" t="s">
        <v>1582</v>
      </c>
      <c r="I10" s="99" t="s">
        <v>1582</v>
      </c>
      <c r="J10" s="142"/>
    </row>
    <row r="11" spans="1:10" ht="15" customHeight="1">
      <c r="A11" s="86" t="s">
        <v>1588</v>
      </c>
      <c r="B11" s="81" t="s">
        <v>144</v>
      </c>
      <c r="C11" s="82" t="s">
        <v>151</v>
      </c>
      <c r="D11" s="82" t="s">
        <v>152</v>
      </c>
      <c r="E11" s="82" t="s">
        <v>154</v>
      </c>
      <c r="F11" s="82" t="s">
        <v>1589</v>
      </c>
      <c r="G11" s="82" t="s">
        <v>1590</v>
      </c>
      <c r="H11" s="98" t="s">
        <v>1308</v>
      </c>
      <c r="I11" s="99" t="s">
        <v>1308</v>
      </c>
      <c r="J11" s="142"/>
    </row>
    <row r="12" spans="1:10" ht="15" customHeight="1">
      <c r="A12" s="86" t="s">
        <v>1591</v>
      </c>
      <c r="B12" s="81" t="s">
        <v>98</v>
      </c>
      <c r="C12" s="82" t="s">
        <v>161</v>
      </c>
      <c r="D12" s="82" t="s">
        <v>162</v>
      </c>
      <c r="E12" s="82" t="s">
        <v>163</v>
      </c>
      <c r="F12" s="82" t="s">
        <v>1592</v>
      </c>
      <c r="G12" s="82" t="s">
        <v>1593</v>
      </c>
      <c r="H12" s="98" t="s">
        <v>1577</v>
      </c>
      <c r="I12" s="99" t="s">
        <v>1577</v>
      </c>
      <c r="J12" s="142"/>
    </row>
    <row r="13" spans="1:10" ht="15" customHeight="1">
      <c r="A13" s="86" t="s">
        <v>1594</v>
      </c>
      <c r="B13" s="81" t="s">
        <v>144</v>
      </c>
      <c r="C13" s="82" t="s">
        <v>209</v>
      </c>
      <c r="D13" s="82" t="s">
        <v>210</v>
      </c>
      <c r="E13" s="82" t="s">
        <v>154</v>
      </c>
      <c r="F13" s="82" t="s">
        <v>1592</v>
      </c>
      <c r="G13" s="82" t="s">
        <v>1590</v>
      </c>
      <c r="H13" s="98" t="s">
        <v>1308</v>
      </c>
      <c r="I13" s="99" t="s">
        <v>1308</v>
      </c>
      <c r="J13" s="142"/>
    </row>
    <row r="14" spans="1:10" ht="15" customHeight="1">
      <c r="A14" s="86" t="s">
        <v>960</v>
      </c>
      <c r="B14" s="81" t="s">
        <v>138</v>
      </c>
      <c r="C14" s="82" t="s">
        <v>271</v>
      </c>
      <c r="D14" s="82" t="s">
        <v>272</v>
      </c>
      <c r="E14" s="82" t="s">
        <v>234</v>
      </c>
      <c r="F14" s="82" t="s">
        <v>961</v>
      </c>
      <c r="G14" s="82" t="s">
        <v>962</v>
      </c>
      <c r="H14" s="98" t="s">
        <v>963</v>
      </c>
      <c r="I14" s="99" t="s">
        <v>963</v>
      </c>
      <c r="J14" s="142"/>
    </row>
    <row r="15" spans="1:10" ht="15" customHeight="1">
      <c r="A15" s="235" t="s">
        <v>964</v>
      </c>
      <c r="B15" s="236" t="s">
        <v>138</v>
      </c>
      <c r="C15" s="237" t="s">
        <v>358</v>
      </c>
      <c r="D15" s="237" t="s">
        <v>359</v>
      </c>
      <c r="E15" s="237" t="s">
        <v>360</v>
      </c>
      <c r="F15" s="237" t="s">
        <v>961</v>
      </c>
      <c r="G15" s="237" t="s">
        <v>965</v>
      </c>
      <c r="H15" s="238" t="s">
        <v>958</v>
      </c>
      <c r="I15" s="239" t="s">
        <v>958</v>
      </c>
      <c r="J15" s="142"/>
    </row>
    <row r="16" spans="1:10" ht="15" customHeight="1">
      <c r="A16" s="235" t="s">
        <v>966</v>
      </c>
      <c r="B16" s="236" t="s">
        <v>388</v>
      </c>
      <c r="C16" s="237" t="s">
        <v>405</v>
      </c>
      <c r="D16" s="237" t="s">
        <v>406</v>
      </c>
      <c r="E16" s="237" t="s">
        <v>391</v>
      </c>
      <c r="F16" s="237" t="s">
        <v>961</v>
      </c>
      <c r="G16" s="237" t="s">
        <v>967</v>
      </c>
      <c r="H16" s="238" t="s">
        <v>959</v>
      </c>
      <c r="I16" s="239"/>
      <c r="J16" s="142"/>
    </row>
    <row r="17" spans="1:10" ht="15" customHeight="1">
      <c r="A17" s="242"/>
      <c r="B17" s="240"/>
      <c r="C17" s="142"/>
      <c r="D17" s="142"/>
      <c r="E17" s="142"/>
      <c r="F17" s="142" t="s">
        <v>1595</v>
      </c>
      <c r="G17" s="142" t="s">
        <v>962</v>
      </c>
      <c r="H17" s="241" t="s">
        <v>963</v>
      </c>
      <c r="I17" s="243"/>
      <c r="J17" s="142"/>
    </row>
    <row r="18" spans="1:10" ht="15" customHeight="1">
      <c r="A18" s="244"/>
      <c r="B18" s="245"/>
      <c r="C18" s="246"/>
      <c r="D18" s="246"/>
      <c r="E18" s="246"/>
      <c r="F18" s="246" t="s">
        <v>1596</v>
      </c>
      <c r="G18" s="246" t="s">
        <v>962</v>
      </c>
      <c r="H18" s="247" t="s">
        <v>963</v>
      </c>
      <c r="I18" s="248" t="s">
        <v>1597</v>
      </c>
      <c r="J18" s="142"/>
    </row>
  </sheetData>
  <printOptions/>
  <pageMargins left="0.7874015748031497" right="0" top="0" bottom="0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2015-02-21T19:26:34Z</cp:lastPrinted>
  <dcterms:created xsi:type="dcterms:W3CDTF">2004-09-28T13:23:33Z</dcterms:created>
  <dcterms:modified xsi:type="dcterms:W3CDTF">2015-02-21T19:26:39Z</dcterms:modified>
  <cp:category/>
  <cp:version/>
  <cp:contentType/>
  <cp:contentStatus/>
</cp:coreProperties>
</file>