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9" firstSheet="1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Teams" sheetId="5" r:id="rId5"/>
    <sheet name="Winners" sheetId="6" r:id="rId6"/>
    <sheet name="Retired" sheetId="7" r:id="rId7"/>
    <sheet name="Penalt" sheetId="8" r:id="rId8"/>
    <sheet name="Speed" sheetId="9" r:id="rId9"/>
    <sheet name="Classes" sheetId="10" r:id="rId10"/>
    <sheet name="Overall result" sheetId="11" r:id="rId11"/>
    <sheet name="EE Champ" sheetId="12" r:id="rId12"/>
    <sheet name="LV Champ" sheetId="13" r:id="rId13"/>
    <sheet name="NEZ Champ" sheetId="14" r:id="rId14"/>
    <sheet name="EE Powerstage" sheetId="15" r:id="rId15"/>
    <sheet name="Dmack Trophy" sheetId="16" r:id="rId16"/>
  </sheets>
  <definedNames>
    <definedName name="_xlnm._FilterDatabase" localSheetId="11" hidden="1">'EE Champ'!$A$7:$H$60</definedName>
    <definedName name="_xlnm._FilterDatabase" localSheetId="14" hidden="1">'EE Powerstage'!$A$7:$H$39</definedName>
    <definedName name="_xlnm._FilterDatabase" localSheetId="12" hidden="1">'LV Champ'!$A$7:$H$21</definedName>
    <definedName name="_xlnm._FilterDatabase" localSheetId="13" hidden="1">'NEZ Champ'!$A$7:$H$18</definedName>
    <definedName name="_xlnm._FilterDatabase" localSheetId="10" hidden="1">'Overall result'!$A$7:$H$74</definedName>
    <definedName name="_xlnm._FilterDatabase" localSheetId="0" hidden="1">'Startlist'!$A$9:$I$76</definedName>
    <definedName name="_xlnm._FilterDatabase" localSheetId="1" hidden="1">'Startlist 2.Day'!$A$9:$I$74</definedName>
    <definedName name="EXCKLASS" localSheetId="9">'Classes'!$C$8:$F$15</definedName>
    <definedName name="EXCPENAL" localSheetId="7">'Penalt'!$A$16:$J$18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'Retired'!$A$12:$H$27</definedName>
    <definedName name="EXCSTART" localSheetId="11">'EE Champ'!$A$8:$J$60</definedName>
    <definedName name="EXCSTART" localSheetId="14">'EE Powerstage'!$A$8:$I$39</definedName>
    <definedName name="EXCSTART" localSheetId="12">'LV Champ'!$A$8:$J$20</definedName>
    <definedName name="EXCSTART" localSheetId="13">'NEZ Champ'!$A$8:$J$18</definedName>
    <definedName name="EXCSTART" localSheetId="10">'Overall result'!$A$8:$J$61</definedName>
    <definedName name="EXCSTART" localSheetId="0">'Startlist'!$A$10:$J$76</definedName>
    <definedName name="EXCSTART" localSheetId="1">'Startlist 2.Day'!$A$10:$J$74</definedName>
    <definedName name="EXCSTART_1" localSheetId="10">'Overall result'!$A$8:$J$61</definedName>
    <definedName name="GGG" localSheetId="3">'Results'!$A$8:$S$141</definedName>
    <definedName name="GGG" localSheetId="2">'Results Day 1'!$A$8:$J$141</definedName>
    <definedName name="_xlnm.Print_Area" localSheetId="9">'Classes'!$A$1:$G$21</definedName>
    <definedName name="_xlnm.Print_Area" localSheetId="15">'Dmack Trophy'!$A$2:$R$19</definedName>
    <definedName name="_xlnm.Print_Area" localSheetId="11">'EE Champ'!$A$1:$H$60</definedName>
    <definedName name="_xlnm.Print_Area" localSheetId="14">'EE Powerstage'!$A$1:$H$39</definedName>
    <definedName name="_xlnm.Print_Area" localSheetId="12">'LV Champ'!$A$1:$H$24</definedName>
    <definedName name="_xlnm.Print_Area" localSheetId="13">'NEZ Champ'!$A$1:$H$18</definedName>
    <definedName name="_xlnm.Print_Area" localSheetId="10">'Overall result'!$A$1:$H$61</definedName>
    <definedName name="_xlnm.Print_Area" localSheetId="7">'Penalt'!$A$1:$I$18</definedName>
    <definedName name="_xlnm.Print_Area" localSheetId="3">'Results'!$A$2:$R$141</definedName>
    <definedName name="_xlnm.Print_Area" localSheetId="2">'Results Day 1'!$A$1:$I$141</definedName>
    <definedName name="_xlnm.Print_Area" localSheetId="6">'Retired'!$A$1:$G$27</definedName>
    <definedName name="_xlnm.Print_Area" localSheetId="8">'Speed'!$A$1:$I$52</definedName>
    <definedName name="_xlnm.Print_Area" localSheetId="0">'Startlist'!$A$1:$I$76</definedName>
    <definedName name="_xlnm.Print_Area" localSheetId="1">'Startlist 2.Day'!$A$3:$I$74</definedName>
    <definedName name="_xlnm.Print_Area" localSheetId="4">'Teams'!$A$1:$H$106</definedName>
    <definedName name="_xlnm.Print_Area" localSheetId="5">'Winners'!$A$1:$I$57</definedName>
  </definedNames>
  <calcPr fullCalcOnLoad="1"/>
</workbook>
</file>

<file path=xl/sharedStrings.xml><?xml version="1.0" encoding="utf-8"?>
<sst xmlns="http://schemas.openxmlformats.org/spreadsheetml/2006/main" count="5191" uniqueCount="2208">
  <si>
    <t>Steven Viilo</t>
  </si>
  <si>
    <t>Jakko Viilo</t>
  </si>
  <si>
    <t>Lada S1600</t>
  </si>
  <si>
    <t>Klim Baikov</t>
  </si>
  <si>
    <t>Andrey Kleshchev</t>
  </si>
  <si>
    <t>KLIM BAIKOV</t>
  </si>
  <si>
    <t>Lada 2105</t>
  </si>
  <si>
    <t>Lada Samara</t>
  </si>
  <si>
    <t>Vaz 2105</t>
  </si>
  <si>
    <t>Kenneth Sepp</t>
  </si>
  <si>
    <t>Tanel Kasesalu</t>
  </si>
  <si>
    <t>Roland Poom</t>
  </si>
  <si>
    <t>Marti Halling</t>
  </si>
  <si>
    <t>Miko Niinemäe</t>
  </si>
  <si>
    <t>000</t>
  </si>
  <si>
    <t>Class</t>
  </si>
  <si>
    <t>Drivers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</si>
  <si>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</si>
  <si>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</si>
  <si>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</si>
  <si>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</si>
  <si>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</si>
  <si>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</si>
  <si>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</si>
  <si>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</si>
  <si>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</si>
  <si>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</si>
  <si>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</si>
  <si>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</si>
  <si>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</si>
  <si>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</si>
  <si>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</si>
  <si>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</si>
  <si>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</si>
  <si>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</si>
  <si>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</si>
  <si>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</si>
  <si>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</si>
  <si>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</si>
  <si>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</si>
  <si>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</si>
  <si>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</si>
  <si>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</si>
  <si>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</si>
  <si>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</si>
  <si>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</si>
  <si>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</si>
  <si>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</si>
  <si>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</si>
  <si>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</si>
  <si>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</si>
  <si>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</si>
  <si>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</si>
  <si>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</si>
  <si>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</si>
  <si>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</si>
  <si>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</si>
  <si>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00</t>
  </si>
  <si>
    <t>0</t>
  </si>
  <si>
    <t>MV2</t>
  </si>
  <si>
    <t>EST</t>
  </si>
  <si>
    <t>SAR-TECH MOTORSPORT</t>
  </si>
  <si>
    <t>Mitsubishi Lancer Evo 9</t>
  </si>
  <si>
    <t>KAUR MOTORSPORT</t>
  </si>
  <si>
    <t>PROREHV RALLY TEAM</t>
  </si>
  <si>
    <t>Mitsubishi Lancer Evo 10</t>
  </si>
  <si>
    <t>TIKKRI MOTORSPORT</t>
  </si>
  <si>
    <t>Mitsubishi Lancer Evo 6</t>
  </si>
  <si>
    <t>CUEKS RACING</t>
  </si>
  <si>
    <t>Mitsubishi Lancer Evo 8</t>
  </si>
  <si>
    <t>Aiko Aigro</t>
  </si>
  <si>
    <t>Kermo Kärtmann</t>
  </si>
  <si>
    <t>MV6</t>
  </si>
  <si>
    <t>Ken Torn</t>
  </si>
  <si>
    <t>Riivo Mesila</t>
  </si>
  <si>
    <t>Honda Civic Type-R</t>
  </si>
  <si>
    <t>MV4</t>
  </si>
  <si>
    <t>Peugeot 208 R2</t>
  </si>
  <si>
    <t>Peugeot 208</t>
  </si>
  <si>
    <t>MV7</t>
  </si>
  <si>
    <t>Dmitry Nikonchuk</t>
  </si>
  <si>
    <t>Elena Nikonchuk</t>
  </si>
  <si>
    <t>RUS</t>
  </si>
  <si>
    <t>MS RACING</t>
  </si>
  <si>
    <t>BMW M3</t>
  </si>
  <si>
    <t>Toyota Starlet</t>
  </si>
  <si>
    <t>Madis Vanaselja</t>
  </si>
  <si>
    <t>Jaanus Hōbemägi</t>
  </si>
  <si>
    <t>Ford Fiesta R2</t>
  </si>
  <si>
    <t>David Sultanjants</t>
  </si>
  <si>
    <t>Siim Oja</t>
  </si>
  <si>
    <t>Citroen DS3</t>
  </si>
  <si>
    <t>Kristo Subi</t>
  </si>
  <si>
    <t>ECOM MOTORSPORT</t>
  </si>
  <si>
    <t>Gustav Kruuda</t>
  </si>
  <si>
    <t>Ken Järveoja</t>
  </si>
  <si>
    <t>ALM MOTORSPORT</t>
  </si>
  <si>
    <t>Vadim Kuznetsov</t>
  </si>
  <si>
    <t>Roman Kapustin</t>
  </si>
  <si>
    <t>Mario Jürimäe</t>
  </si>
  <si>
    <t>Karel Tölp</t>
  </si>
  <si>
    <t>Kaspar Kasari</t>
  </si>
  <si>
    <t>MV5</t>
  </si>
  <si>
    <t>Jan Pantalon</t>
  </si>
  <si>
    <t>Honda Civic</t>
  </si>
  <si>
    <t>Marko Ringenberg</t>
  </si>
  <si>
    <t>Allar Heina</t>
  </si>
  <si>
    <t>Nissan Sunny</t>
  </si>
  <si>
    <t>Tauri Pihlas</t>
  </si>
  <si>
    <t>Ott Kiil</t>
  </si>
  <si>
    <t>Alari Sillaste</t>
  </si>
  <si>
    <t>Arvo Liimann</t>
  </si>
  <si>
    <t>GAZ RALLIKLUBI</t>
  </si>
  <si>
    <t>AZLK 2140</t>
  </si>
  <si>
    <t>MV3</t>
  </si>
  <si>
    <t>OT RACING</t>
  </si>
  <si>
    <t>Oliver Ojaperv</t>
  </si>
  <si>
    <t>Jarno Talve</t>
  </si>
  <si>
    <t>Martin Valter</t>
  </si>
  <si>
    <t>Estonian Rally Championship</t>
  </si>
  <si>
    <t>8</t>
  </si>
  <si>
    <t>19:30</t>
  </si>
  <si>
    <t>19:32</t>
  </si>
  <si>
    <t>19:34</t>
  </si>
  <si>
    <t>19:36</t>
  </si>
  <si>
    <t>Results Day 1</t>
  </si>
  <si>
    <t>Ranno Bundsen</t>
  </si>
  <si>
    <t>Robert Loshtshenikov</t>
  </si>
  <si>
    <t>MV1</t>
  </si>
  <si>
    <t>Janar Tänak</t>
  </si>
  <si>
    <t>9</t>
  </si>
  <si>
    <t>18:00</t>
  </si>
  <si>
    <t>18:02</t>
  </si>
  <si>
    <t>18:04</t>
  </si>
  <si>
    <t>18:06</t>
  </si>
  <si>
    <t>18:08</t>
  </si>
  <si>
    <t>18:10</t>
  </si>
  <si>
    <t>18:12</t>
  </si>
  <si>
    <t>18:14</t>
  </si>
  <si>
    <t>18:16</t>
  </si>
  <si>
    <t>18:18</t>
  </si>
  <si>
    <t>18:20</t>
  </si>
  <si>
    <t>18:22</t>
  </si>
  <si>
    <t>18:24</t>
  </si>
  <si>
    <t>18:26</t>
  </si>
  <si>
    <t>18:28</t>
  </si>
  <si>
    <t>18:30</t>
  </si>
  <si>
    <t>18:32</t>
  </si>
  <si>
    <t>18:34</t>
  </si>
  <si>
    <t>18:36</t>
  </si>
  <si>
    <t>18:38</t>
  </si>
  <si>
    <t>18:40</t>
  </si>
  <si>
    <t>18:42</t>
  </si>
  <si>
    <t>18:44</t>
  </si>
  <si>
    <t>18:46</t>
  </si>
  <si>
    <t>18:48</t>
  </si>
  <si>
    <t>18:50</t>
  </si>
  <si>
    <t>18:52</t>
  </si>
  <si>
    <t>18:54</t>
  </si>
  <si>
    <t>18:56</t>
  </si>
  <si>
    <t>18:58</t>
  </si>
  <si>
    <t>19:00</t>
  </si>
  <si>
    <t>19:02</t>
  </si>
  <si>
    <t>19:04</t>
  </si>
  <si>
    <t>19:06</t>
  </si>
  <si>
    <t>19:08</t>
  </si>
  <si>
    <t>19:10</t>
  </si>
  <si>
    <t>19:12</t>
  </si>
  <si>
    <t>19:14</t>
  </si>
  <si>
    <t>19:16</t>
  </si>
  <si>
    <t>19:18</t>
  </si>
  <si>
    <t>19:20</t>
  </si>
  <si>
    <t>19:22</t>
  </si>
  <si>
    <t>19:24</t>
  </si>
  <si>
    <t>19:26</t>
  </si>
  <si>
    <t>19:28</t>
  </si>
  <si>
    <t>Special Stages</t>
  </si>
  <si>
    <t>Raido Subi</t>
  </si>
  <si>
    <t>Priit Koik</t>
  </si>
  <si>
    <t>Mitsubishi Lancer Evo 7</t>
  </si>
  <si>
    <t>Timmu Kōrge</t>
  </si>
  <si>
    <t>Anre Saks</t>
  </si>
  <si>
    <t>Rainer Maasik</t>
  </si>
  <si>
    <t>Uku Heldna</t>
  </si>
  <si>
    <t>Martin Vihmann</t>
  </si>
  <si>
    <t>Toomas Keskküla</t>
  </si>
  <si>
    <t>Erik Vaasa</t>
  </si>
  <si>
    <t>PROREX RACING</t>
  </si>
  <si>
    <t>Karl Küttim</t>
  </si>
  <si>
    <t>BALTIC MOTORSPORT PROMOTION</t>
  </si>
  <si>
    <t>ME3 MOTOSPORT</t>
  </si>
  <si>
    <t>Results for  Dmack Trophy</t>
  </si>
  <si>
    <t>Mait Maarend</t>
  </si>
  <si>
    <t>Mihkel Kapp</t>
  </si>
  <si>
    <t>Alexander Mikhaylov</t>
  </si>
  <si>
    <t>Normunds Kokins</t>
  </si>
  <si>
    <t>RUS / LAT</t>
  </si>
  <si>
    <t>DYNAMIC SPORT</t>
  </si>
  <si>
    <t>Rauno Rohtmets</t>
  </si>
  <si>
    <t>Henri Hallik</t>
  </si>
  <si>
    <t>Urmo Piigli</t>
  </si>
  <si>
    <t>BMW 325i</t>
  </si>
  <si>
    <t>Tiina Ehrbach</t>
  </si>
  <si>
    <t>19:38</t>
  </si>
  <si>
    <t>19:40</t>
  </si>
  <si>
    <t>19:42</t>
  </si>
  <si>
    <t>Stardiprotokoll  / Startlist for Day 2 ,  TC4B</t>
  </si>
  <si>
    <t>10</t>
  </si>
  <si>
    <t>11</t>
  </si>
  <si>
    <t>EE Championship Power Stage - Special Stage 12</t>
  </si>
  <si>
    <t>Sergei Larens</t>
  </si>
  <si>
    <t>RUS / EST</t>
  </si>
  <si>
    <t>Gert Kull</t>
  </si>
  <si>
    <t>Kalle Rovanperä</t>
  </si>
  <si>
    <t>Risto Pietiläinen</t>
  </si>
  <si>
    <t>LAT / FIN</t>
  </si>
  <si>
    <t>TGS WORLDWIDE</t>
  </si>
  <si>
    <t>Skoda Fabia R5</t>
  </si>
  <si>
    <t>17:30</t>
  </si>
  <si>
    <t>17:32</t>
  </si>
  <si>
    <t>17:34</t>
  </si>
  <si>
    <t>17:36</t>
  </si>
  <si>
    <t>Janis Vorobjovs</t>
  </si>
  <si>
    <t>Andris Malnieks</t>
  </si>
  <si>
    <t>LAT</t>
  </si>
  <si>
    <t>VOROBJOVS RACING</t>
  </si>
  <si>
    <t>Mitsubishi Mirage</t>
  </si>
  <si>
    <t>17:38</t>
  </si>
  <si>
    <t>Guntis Lielkajis</t>
  </si>
  <si>
    <t>CIEDRA RACING</t>
  </si>
  <si>
    <t>17:40</t>
  </si>
  <si>
    <t>17:42</t>
  </si>
  <si>
    <t>Radik Shaymiev</t>
  </si>
  <si>
    <t>Maxim Tsvetkov</t>
  </si>
  <si>
    <t>TAIF MOTORSPORT</t>
  </si>
  <si>
    <t>Ford Fiesta R5</t>
  </si>
  <si>
    <t>17:44</t>
  </si>
  <si>
    <t>Raimonds Kisiels</t>
  </si>
  <si>
    <t>Arnis Ronis</t>
  </si>
  <si>
    <t>RACE RING</t>
  </si>
  <si>
    <t>Skoda Fabia</t>
  </si>
  <si>
    <t>17:46</t>
  </si>
  <si>
    <t>Janis Berkis</t>
  </si>
  <si>
    <t>Edars Ceporjus</t>
  </si>
  <si>
    <t>NEIKSANS RALLY SPORT</t>
  </si>
  <si>
    <t>17:48</t>
  </si>
  <si>
    <t>17:50</t>
  </si>
  <si>
    <t>17:52</t>
  </si>
  <si>
    <t>17:54</t>
  </si>
  <si>
    <t>Edijs Bergmanis</t>
  </si>
  <si>
    <t>Edgars Grins</t>
  </si>
  <si>
    <t>RALLYWORKSHOP</t>
  </si>
  <si>
    <t>MItsubishi Lancer Evo</t>
  </si>
  <si>
    <t>17:56</t>
  </si>
  <si>
    <t>Alexander Gorelov</t>
  </si>
  <si>
    <t>Igor Skuridin</t>
  </si>
  <si>
    <t>17:58</t>
  </si>
  <si>
    <t>Allan Ilves</t>
  </si>
  <si>
    <t>Aivar Järvet</t>
  </si>
  <si>
    <t>Subaru Impreza</t>
  </si>
  <si>
    <t>Aleksei Ostanin</t>
  </si>
  <si>
    <t>Andrey Arefev</t>
  </si>
  <si>
    <t>ALEKSEI OSTANIN</t>
  </si>
  <si>
    <t>Mitsubishi Lancer Evo</t>
  </si>
  <si>
    <t>Gatis Vecvagars</t>
  </si>
  <si>
    <t>Arturs Zeibe</t>
  </si>
  <si>
    <t>Mait Madik</t>
  </si>
  <si>
    <t>Toomas Tauk</t>
  </si>
  <si>
    <t>Egidijus Valeisa</t>
  </si>
  <si>
    <t>Povilas Reisas</t>
  </si>
  <si>
    <t>LIT</t>
  </si>
  <si>
    <t>4RACE</t>
  </si>
  <si>
    <t>Raido Laulik</t>
  </si>
  <si>
    <t>Tōnis Viidas</t>
  </si>
  <si>
    <t>Nissan Sunny GTI</t>
  </si>
  <si>
    <t>Kert-Kaupo Kähr</t>
  </si>
  <si>
    <t>Kermo Laus</t>
  </si>
  <si>
    <t>Kauri Pannas</t>
  </si>
  <si>
    <t>Silver Sōmer</t>
  </si>
  <si>
    <t>Marko Heinoja</t>
  </si>
  <si>
    <t>Opel Astra</t>
  </si>
  <si>
    <t>Karl Jalakas</t>
  </si>
  <si>
    <t>Rando Tark</t>
  </si>
  <si>
    <t>BMW Compact</t>
  </si>
  <si>
    <t>Ander Elevant</t>
  </si>
  <si>
    <t>Priit Piir</t>
  </si>
  <si>
    <t>Raigo Vilbiks</t>
  </si>
  <si>
    <t>Hellu Smorodin</t>
  </si>
  <si>
    <t>Henri Franke</t>
  </si>
  <si>
    <t>Alain Sivous</t>
  </si>
  <si>
    <t>Priit Estermaa</t>
  </si>
  <si>
    <t>Raino Friedemann</t>
  </si>
  <si>
    <t>Andres Ditmann</t>
  </si>
  <si>
    <t>Jan Nōlvak</t>
  </si>
  <si>
    <t>RS RACING TEAM</t>
  </si>
  <si>
    <t>VW Golf II</t>
  </si>
  <si>
    <t>MV8</t>
  </si>
  <si>
    <t>Taavi Niinemets</t>
  </si>
  <si>
    <t>Esko Allika</t>
  </si>
  <si>
    <t>Gaz 51A</t>
  </si>
  <si>
    <t>Rainer Tuberik</t>
  </si>
  <si>
    <t>Tauri Taevas</t>
  </si>
  <si>
    <t>Gaz 51</t>
  </si>
  <si>
    <t>Meelis Hirsnik</t>
  </si>
  <si>
    <t>Kaido Oru</t>
  </si>
  <si>
    <t>Kristo Laadre</t>
  </si>
  <si>
    <t>Andres Lichtfeldt</t>
  </si>
  <si>
    <t>Tarmo Silt</t>
  </si>
  <si>
    <t>Raido Loel</t>
  </si>
  <si>
    <t>Jüri Lindmets</t>
  </si>
  <si>
    <t>Nele Helü</t>
  </si>
  <si>
    <t>Gaz 53</t>
  </si>
  <si>
    <t>Veiko Liukanen</t>
  </si>
  <si>
    <t>Toivo Liukanen</t>
  </si>
  <si>
    <t>Tarmo Bortnik</t>
  </si>
  <si>
    <t>Indrek Tulp</t>
  </si>
  <si>
    <t>Danila Belokons</t>
  </si>
  <si>
    <t>Georgy Troshkin</t>
  </si>
  <si>
    <t>LAT / RUS</t>
  </si>
  <si>
    <t>Ford Fiesta R2TT</t>
  </si>
  <si>
    <t>Tommi Hatakka</t>
  </si>
  <si>
    <t>Henri Arpiainen</t>
  </si>
  <si>
    <t>FIN</t>
  </si>
  <si>
    <t>DYNAMO</t>
  </si>
  <si>
    <t>Rasmus Uustulnd</t>
  </si>
  <si>
    <t>Imre Kuusk</t>
  </si>
  <si>
    <t>Martins Sesks</t>
  </si>
  <si>
    <t>Maris Kulss</t>
  </si>
  <si>
    <t>LMT AUTOSPORTA AKADEMIJA</t>
  </si>
  <si>
    <t>Aleksander Kudryavtsev</t>
  </si>
  <si>
    <t>Martins Svilis</t>
  </si>
  <si>
    <t>Ivo Pukis</t>
  </si>
  <si>
    <t>MARTINS SVILIS</t>
  </si>
  <si>
    <t xml:space="preserve"> 7:42</t>
  </si>
  <si>
    <t xml:space="preserve"> 7:39</t>
  </si>
  <si>
    <t xml:space="preserve"> 7:36</t>
  </si>
  <si>
    <t>TALLINNA RALLY 2016</t>
  </si>
  <si>
    <t>August 26-27, 2016</t>
  </si>
  <si>
    <t>Harjumaa</t>
  </si>
  <si>
    <t>12</t>
  </si>
  <si>
    <t>Latvian Rally Championship</t>
  </si>
  <si>
    <t>LRC1</t>
  </si>
  <si>
    <t>LRC2</t>
  </si>
  <si>
    <t>LRC3</t>
  </si>
  <si>
    <t xml:space="preserve">  1.</t>
  </si>
  <si>
    <t xml:space="preserve">  2.</t>
  </si>
  <si>
    <t xml:space="preserve">  3.</t>
  </si>
  <si>
    <t>Vilnis Mikelsons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</si>
  <si>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</si>
  <si>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</si>
  <si>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</si>
  <si>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</si>
  <si>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</si>
  <si>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</si>
  <si>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</si>
  <si>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</si>
  <si>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</si>
  <si>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</si>
  <si>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</si>
  <si>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</si>
  <si>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</si>
  <si>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</si>
  <si>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</si>
  <si>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</si>
  <si>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</si>
  <si>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</si>
  <si>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</si>
  <si>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</si>
  <si>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</si>
  <si>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</si>
  <si>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</si>
  <si>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</si>
  <si>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>Timo Kasesalu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</si>
  <si>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</si>
  <si>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</si>
  <si>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</si>
  <si>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</si>
  <si>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</si>
  <si>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</si>
  <si>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</si>
  <si>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</si>
  <si>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</si>
  <si>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</si>
  <si>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</si>
  <si>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</si>
  <si>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</si>
  <si>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</si>
  <si>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</si>
  <si>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</si>
  <si>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</si>
  <si>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</si>
  <si>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</si>
  <si>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</si>
  <si>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</si>
  <si>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</si>
  <si>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</si>
  <si>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</si>
  <si>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</si>
  <si>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</si>
  <si>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</si>
  <si>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</si>
  <si>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</si>
  <si>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</si>
  <si>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</si>
  <si>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</si>
  <si>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</si>
  <si>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</si>
  <si>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</si>
  <si>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</si>
  <si>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</si>
  <si>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</si>
  <si>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</si>
  <si>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</si>
  <si>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17:27</t>
  </si>
  <si>
    <t xml:space="preserve"> 17:24</t>
  </si>
  <si>
    <t xml:space="preserve"> 17:21</t>
  </si>
  <si>
    <t>Safety</t>
  </si>
  <si>
    <t xml:space="preserve"> 17:18</t>
  </si>
  <si>
    <t xml:space="preserve"> 7:33</t>
  </si>
  <si>
    <t>RK1</t>
  </si>
  <si>
    <t>Janno Õunpuu</t>
  </si>
  <si>
    <t>NEZ RALLY JUNIOR CHAMPIONSHIP</t>
  </si>
  <si>
    <t xml:space="preserve">  1/1</t>
  </si>
  <si>
    <t>Rovanperä/Pietiläinen</t>
  </si>
  <si>
    <t xml:space="preserve"> 4.51,7</t>
  </si>
  <si>
    <t xml:space="preserve"> 4.46,6</t>
  </si>
  <si>
    <t xml:space="preserve"> 1.33,7</t>
  </si>
  <si>
    <t xml:space="preserve"> 1.33,3</t>
  </si>
  <si>
    <t>12.45,3</t>
  </si>
  <si>
    <t xml:space="preserve">   2/2</t>
  </si>
  <si>
    <t xml:space="preserve">   1/1</t>
  </si>
  <si>
    <t>+ 0.00,0</t>
  </si>
  <si>
    <t xml:space="preserve">  2/2</t>
  </si>
  <si>
    <t>Vorobjovs/Malnieks</t>
  </si>
  <si>
    <t xml:space="preserve"> 4.51,0</t>
  </si>
  <si>
    <t xml:space="preserve"> 4.46,4</t>
  </si>
  <si>
    <t xml:space="preserve"> 1.37,7</t>
  </si>
  <si>
    <t xml:space="preserve"> 1.45,6</t>
  </si>
  <si>
    <t>13.00,7</t>
  </si>
  <si>
    <t>+ 0.15,4</t>
  </si>
  <si>
    <t xml:space="preserve">  3/1</t>
  </si>
  <si>
    <t>Bundsen/Loshtshenikov</t>
  </si>
  <si>
    <t xml:space="preserve"> 5.02,3</t>
  </si>
  <si>
    <t xml:space="preserve"> 4.56,0</t>
  </si>
  <si>
    <t xml:space="preserve"> 1.36,4</t>
  </si>
  <si>
    <t>13.12,4</t>
  </si>
  <si>
    <t xml:space="preserve">   4/2</t>
  </si>
  <si>
    <t xml:space="preserve">   3/1</t>
  </si>
  <si>
    <t xml:space="preserve">   2/1</t>
  </si>
  <si>
    <t xml:space="preserve">   4/1</t>
  </si>
  <si>
    <t>+ 0.27,1</t>
  </si>
  <si>
    <t xml:space="preserve">  4/2</t>
  </si>
  <si>
    <t>Koik/Heldna</t>
  </si>
  <si>
    <t xml:space="preserve"> 5.01,7</t>
  </si>
  <si>
    <t xml:space="preserve"> 4.56,4</t>
  </si>
  <si>
    <t xml:space="preserve"> 1.38,5</t>
  </si>
  <si>
    <t xml:space="preserve"> 1.37,8</t>
  </si>
  <si>
    <t>13.14,4</t>
  </si>
  <si>
    <t xml:space="preserve">   5/2</t>
  </si>
  <si>
    <t>+ 0.29,1</t>
  </si>
  <si>
    <t xml:space="preserve">  5/3</t>
  </si>
  <si>
    <t>Shaymiev/Tsvetkov</t>
  </si>
  <si>
    <t xml:space="preserve"> 5.05,5</t>
  </si>
  <si>
    <t xml:space="preserve"> 4.56,3</t>
  </si>
  <si>
    <t xml:space="preserve"> 1.38,3</t>
  </si>
  <si>
    <t xml:space="preserve"> 1.35,5</t>
  </si>
  <si>
    <t>13.15,6</t>
  </si>
  <si>
    <t xml:space="preserve">   4/3</t>
  </si>
  <si>
    <t>+ 0.30,3</t>
  </si>
  <si>
    <t xml:space="preserve">  6/1</t>
  </si>
  <si>
    <t>Svilis/Pukis</t>
  </si>
  <si>
    <t xml:space="preserve"> 5.05,6</t>
  </si>
  <si>
    <t xml:space="preserve"> 4.59,9</t>
  </si>
  <si>
    <t xml:space="preserve"> 1.38,9</t>
  </si>
  <si>
    <t xml:space="preserve"> 1.36,1</t>
  </si>
  <si>
    <t>13.20,5</t>
  </si>
  <si>
    <t>+ 0.35,2</t>
  </si>
  <si>
    <t xml:space="preserve">  7/4</t>
  </si>
  <si>
    <t>Lielkajis/Mikelsons</t>
  </si>
  <si>
    <t xml:space="preserve"> 1.41,9</t>
  </si>
  <si>
    <t xml:space="preserve"> 1.39,4</t>
  </si>
  <si>
    <t>13.28,6</t>
  </si>
  <si>
    <t xml:space="preserve">   6/4</t>
  </si>
  <si>
    <t xml:space="preserve">   6/3</t>
  </si>
  <si>
    <t>+ 0.43,3</t>
  </si>
  <si>
    <t>Kudryavtsev/Larens</t>
  </si>
  <si>
    <t>Torn/Mesila</t>
  </si>
  <si>
    <t>Kisiels/Ronis</t>
  </si>
  <si>
    <t>Berkis/Ceporjus</t>
  </si>
  <si>
    <t>Mikhaylov/Kokins</t>
  </si>
  <si>
    <t>Aigro/Kärtmann</t>
  </si>
  <si>
    <t>Bergmanis/Grins</t>
  </si>
  <si>
    <t>Gorelov/Skuridin</t>
  </si>
  <si>
    <t>Ilves/Järvet</t>
  </si>
  <si>
    <t>Saks/Maasik</t>
  </si>
  <si>
    <t>Maarend/Kapp</t>
  </si>
  <si>
    <t>Ostanin/Arefev</t>
  </si>
  <si>
    <t>Vecvagars/Zeibe</t>
  </si>
  <si>
    <t>Vanaselja/Hōbemägi</t>
  </si>
  <si>
    <t>Subi/Subi</t>
  </si>
  <si>
    <t>Ringenberg/Heina</t>
  </si>
  <si>
    <t>Nikonchuk/Nikonchuk</t>
  </si>
  <si>
    <t>Jürimäe/Rohtmets</t>
  </si>
  <si>
    <t>Tölp/Vihmann</t>
  </si>
  <si>
    <t>Sultanjants/Oja</t>
  </si>
  <si>
    <t>Kōrge/Vaasa</t>
  </si>
  <si>
    <t>Kasari/Kasesalu</t>
  </si>
  <si>
    <t>Madik/Tauk</t>
  </si>
  <si>
    <t>Kuznetsov/Kapustin</t>
  </si>
  <si>
    <t>Kull/Keskküla</t>
  </si>
  <si>
    <t>Tänak/ōunpuu</t>
  </si>
  <si>
    <t>Valeisa/Reisas</t>
  </si>
  <si>
    <t>Laulik/Viidas</t>
  </si>
  <si>
    <t>Kähr/Pantalon</t>
  </si>
  <si>
    <t>Laus/Pannas</t>
  </si>
  <si>
    <t>Sōmer/Heinoja</t>
  </si>
  <si>
    <t>Viilo/Viilo</t>
  </si>
  <si>
    <t>Pihlas/Kiil</t>
  </si>
  <si>
    <t>Jalakas/Tark</t>
  </si>
  <si>
    <t>Baikov/Kleshchev</t>
  </si>
  <si>
    <t>Elevant/Piir</t>
  </si>
  <si>
    <t>Vilbiks/Smorodin</t>
  </si>
  <si>
    <t>Franke/Sivous</t>
  </si>
  <si>
    <t>Sillaste/Liimann</t>
  </si>
  <si>
    <t>Estermaa/Friedemann</t>
  </si>
  <si>
    <t>Küttim/Ehrbach</t>
  </si>
  <si>
    <t>Hallik/Piigli</t>
  </si>
  <si>
    <t>Ditmann/Nōlvak</t>
  </si>
  <si>
    <t>Niinemets/Allika</t>
  </si>
  <si>
    <t>Tuberik/Taevas</t>
  </si>
  <si>
    <t>Hirsnik/Oru</t>
  </si>
  <si>
    <t>Laadre/Lichtfeldt</t>
  </si>
  <si>
    <t>Silt/Loel</t>
  </si>
  <si>
    <t>Lindmets/Helü</t>
  </si>
  <si>
    <t>Liukanen/Liukanen</t>
  </si>
  <si>
    <t>Bortnik/Tulp</t>
  </si>
  <si>
    <t>Niinemäe/Valter</t>
  </si>
  <si>
    <t>Belokons/Troshkin</t>
  </si>
  <si>
    <t>Sepp/Kasesalu</t>
  </si>
  <si>
    <t>Hatakka/Arpiainen</t>
  </si>
  <si>
    <t>Uustulnd/Kuusk</t>
  </si>
  <si>
    <t>Poom/Halling</t>
  </si>
  <si>
    <t>Ojaperv/Talve</t>
  </si>
  <si>
    <t>Sesks/Kulss</t>
  </si>
  <si>
    <t>Kruuda/Järveoja</t>
  </si>
  <si>
    <t xml:space="preserve">   7/2</t>
  </si>
  <si>
    <t xml:space="preserve"> 5.04,3</t>
  </si>
  <si>
    <t xml:space="preserve"> 5.02,8</t>
  </si>
  <si>
    <t xml:space="preserve"> 1.38,2</t>
  </si>
  <si>
    <t xml:space="preserve"> 1.36,9</t>
  </si>
  <si>
    <t>13.22,2</t>
  </si>
  <si>
    <t xml:space="preserve">   5/1</t>
  </si>
  <si>
    <t xml:space="preserve">  10/3</t>
  </si>
  <si>
    <t>+ 0.36,9</t>
  </si>
  <si>
    <t xml:space="preserve"> 5.06,5</t>
  </si>
  <si>
    <t xml:space="preserve"> 5.00,6</t>
  </si>
  <si>
    <t xml:space="preserve"> 1.39,5</t>
  </si>
  <si>
    <t>13.26,0</t>
  </si>
  <si>
    <t xml:space="preserve">   9/3</t>
  </si>
  <si>
    <t xml:space="preserve">   8/2</t>
  </si>
  <si>
    <t>+ 0.40,7</t>
  </si>
  <si>
    <t xml:space="preserve"> 5.09,3</t>
  </si>
  <si>
    <t xml:space="preserve"> 4.57,4</t>
  </si>
  <si>
    <t xml:space="preserve"> 1.41,6</t>
  </si>
  <si>
    <t xml:space="preserve"> 1.39,0</t>
  </si>
  <si>
    <t>13.27,3</t>
  </si>
  <si>
    <t>+ 0.42,0</t>
  </si>
  <si>
    <t xml:space="preserve">   9/5</t>
  </si>
  <si>
    <t xml:space="preserve">   8/4</t>
  </si>
  <si>
    <t xml:space="preserve"> 11/3</t>
  </si>
  <si>
    <t xml:space="preserve"> 5.13,7</t>
  </si>
  <si>
    <t xml:space="preserve"> 5.08,6</t>
  </si>
  <si>
    <t xml:space="preserve"> 1.42,1</t>
  </si>
  <si>
    <t xml:space="preserve"> 1.40,4</t>
  </si>
  <si>
    <t>13.44,8</t>
  </si>
  <si>
    <t xml:space="preserve">  11/3</t>
  </si>
  <si>
    <t>+ 0.59,5</t>
  </si>
  <si>
    <t xml:space="preserve">  10/2</t>
  </si>
  <si>
    <t xml:space="preserve">   8/1</t>
  </si>
  <si>
    <t xml:space="preserve"> 5.02,9</t>
  </si>
  <si>
    <t xml:space="preserve"> 4.58,1</t>
  </si>
  <si>
    <t xml:space="preserve"> 1.40,8</t>
  </si>
  <si>
    <t>13.20,8</t>
  </si>
  <si>
    <t xml:space="preserve">   7/5</t>
  </si>
  <si>
    <t>+ 0.35,5</t>
  </si>
  <si>
    <t xml:space="preserve">  8/5</t>
  </si>
  <si>
    <t xml:space="preserve"> 5.03,2</t>
  </si>
  <si>
    <t xml:space="preserve"> 1.38,7</t>
  </si>
  <si>
    <t xml:space="preserve">  9/2</t>
  </si>
  <si>
    <t xml:space="preserve">  13/3</t>
  </si>
  <si>
    <t xml:space="preserve"> 10/3</t>
  </si>
  <si>
    <t xml:space="preserve">  12/3</t>
  </si>
  <si>
    <t xml:space="preserve">   9/2</t>
  </si>
  <si>
    <t xml:space="preserve"> 5.05,0</t>
  </si>
  <si>
    <t xml:space="preserve"> 5.01,5</t>
  </si>
  <si>
    <t xml:space="preserve"> 1.40,2</t>
  </si>
  <si>
    <t xml:space="preserve"> 1.39,9</t>
  </si>
  <si>
    <t>13.26,6</t>
  </si>
  <si>
    <t>+ 0.41,3</t>
  </si>
  <si>
    <t xml:space="preserve"> 12/6</t>
  </si>
  <si>
    <t xml:space="preserve"> 13/7</t>
  </si>
  <si>
    <t xml:space="preserve">  10/6</t>
  </si>
  <si>
    <t xml:space="preserve">  15/4</t>
  </si>
  <si>
    <t xml:space="preserve"> 5.15,8</t>
  </si>
  <si>
    <t xml:space="preserve"> 5.10,4</t>
  </si>
  <si>
    <t>13.47,4</t>
  </si>
  <si>
    <t>+ 1.02,1</t>
  </si>
  <si>
    <t xml:space="preserve"> 5.33,0</t>
  </si>
  <si>
    <t xml:space="preserve"> 5.30,4</t>
  </si>
  <si>
    <t xml:space="preserve"> 1.47,0</t>
  </si>
  <si>
    <t xml:space="preserve"> 1.46,9</t>
  </si>
  <si>
    <t>14.37,3</t>
  </si>
  <si>
    <t xml:space="preserve">  16/1</t>
  </si>
  <si>
    <t xml:space="preserve">  17/1</t>
  </si>
  <si>
    <t>+ 1.52,0</t>
  </si>
  <si>
    <t xml:space="preserve"> 5.40,7</t>
  </si>
  <si>
    <t xml:space="preserve"> 5.35,6</t>
  </si>
  <si>
    <t xml:space="preserve"> 1.47,9</t>
  </si>
  <si>
    <t xml:space="preserve"> 1.46,6</t>
  </si>
  <si>
    <t>14.50,8</t>
  </si>
  <si>
    <t>+ 2.05,5</t>
  </si>
  <si>
    <t xml:space="preserve"> 5.24,1</t>
  </si>
  <si>
    <t xml:space="preserve"> 5.17,4</t>
  </si>
  <si>
    <t xml:space="preserve"> 5.30,6</t>
  </si>
  <si>
    <t xml:space="preserve"> 5.27,3</t>
  </si>
  <si>
    <t xml:space="preserve"> 5.53,9</t>
  </si>
  <si>
    <t xml:space="preserve"> 6.52,4</t>
  </si>
  <si>
    <t xml:space="preserve">  15/6</t>
  </si>
  <si>
    <t xml:space="preserve">  16/7</t>
  </si>
  <si>
    <t xml:space="preserve"> 14/1</t>
  </si>
  <si>
    <t xml:space="preserve"> 5.10,5</t>
  </si>
  <si>
    <t xml:space="preserve"> 5.05,8</t>
  </si>
  <si>
    <t>13.36,2</t>
  </si>
  <si>
    <t xml:space="preserve">  14/1</t>
  </si>
  <si>
    <t>+ 0.50,9</t>
  </si>
  <si>
    <t xml:space="preserve">  16/4</t>
  </si>
  <si>
    <t xml:space="preserve"> 5.16,3</t>
  </si>
  <si>
    <t xml:space="preserve"> 5.12,7</t>
  </si>
  <si>
    <t xml:space="preserve"> 1.43,5</t>
  </si>
  <si>
    <t xml:space="preserve"> 1.42,0</t>
  </si>
  <si>
    <t>13.54,5</t>
  </si>
  <si>
    <t xml:space="preserve">  19/3</t>
  </si>
  <si>
    <t xml:space="preserve">  17/2</t>
  </si>
  <si>
    <t>+ 1.09,2</t>
  </si>
  <si>
    <t xml:space="preserve"> 5.17,3</t>
  </si>
  <si>
    <t xml:space="preserve"> 5.13,9</t>
  </si>
  <si>
    <t xml:space="preserve"> 1.43,1</t>
  </si>
  <si>
    <t xml:space="preserve"> 1.42,5</t>
  </si>
  <si>
    <t>13.56,8</t>
  </si>
  <si>
    <t xml:space="preserve">  18/3</t>
  </si>
  <si>
    <t>+ 1.11,5</t>
  </si>
  <si>
    <t xml:space="preserve"> 5.22,1</t>
  </si>
  <si>
    <t xml:space="preserve"> 5.21,9</t>
  </si>
  <si>
    <t xml:space="preserve"> 1.44,4</t>
  </si>
  <si>
    <t xml:space="preserve"> 1.43,6</t>
  </si>
  <si>
    <t>14.12,0</t>
  </si>
  <si>
    <t xml:space="preserve">  20/4</t>
  </si>
  <si>
    <t xml:space="preserve">  19/4</t>
  </si>
  <si>
    <t>+ 1.26,7</t>
  </si>
  <si>
    <t xml:space="preserve"> 5.18,9</t>
  </si>
  <si>
    <t xml:space="preserve"> 5.14,8</t>
  </si>
  <si>
    <t xml:space="preserve"> 1.57,7</t>
  </si>
  <si>
    <t xml:space="preserve"> 1.45,0</t>
  </si>
  <si>
    <t>14.16,4</t>
  </si>
  <si>
    <t>+ 1.31,1</t>
  </si>
  <si>
    <t xml:space="preserve"> 5.24,7</t>
  </si>
  <si>
    <t xml:space="preserve"> 5.21,7</t>
  </si>
  <si>
    <t xml:space="preserve"> 1.45,4</t>
  </si>
  <si>
    <t xml:space="preserve"> 1.46,7</t>
  </si>
  <si>
    <t>14.18,5</t>
  </si>
  <si>
    <t>+ 1.33,2</t>
  </si>
  <si>
    <t xml:space="preserve"> 5.23,6</t>
  </si>
  <si>
    <t xml:space="preserve"> 5.21,0</t>
  </si>
  <si>
    <t xml:space="preserve"> 1.45,9</t>
  </si>
  <si>
    <t xml:space="preserve"> 1.44,3</t>
  </si>
  <si>
    <t>14.24,8</t>
  </si>
  <si>
    <t xml:space="preserve"> 0.10</t>
  </si>
  <si>
    <t>+ 1.39,5</t>
  </si>
  <si>
    <t xml:space="preserve"> 5.30,2</t>
  </si>
  <si>
    <t xml:space="preserve"> 5.25,9</t>
  </si>
  <si>
    <t xml:space="preserve"> 1.46,0</t>
  </si>
  <si>
    <t xml:space="preserve"> 1.44,5</t>
  </si>
  <si>
    <t>14.26,6</t>
  </si>
  <si>
    <t>+ 1.41,3</t>
  </si>
  <si>
    <t xml:space="preserve"> 5.11,2</t>
  </si>
  <si>
    <t xml:space="preserve"> 5.07,0</t>
  </si>
  <si>
    <t xml:space="preserve"> 1.40,7</t>
  </si>
  <si>
    <t xml:space="preserve"> 1.41,2</t>
  </si>
  <si>
    <t xml:space="preserve">  15/1</t>
  </si>
  <si>
    <t xml:space="preserve">  28/5</t>
  </si>
  <si>
    <t xml:space="preserve">  24/5</t>
  </si>
  <si>
    <t>206</t>
  </si>
  <si>
    <t>SS3</t>
  </si>
  <si>
    <t>False start</t>
  </si>
  <si>
    <t>0.10</t>
  </si>
  <si>
    <t xml:space="preserve"> 15/1</t>
  </si>
  <si>
    <t xml:space="preserve"> 5.12,0</t>
  </si>
  <si>
    <t xml:space="preserve"> 5.06,4</t>
  </si>
  <si>
    <t xml:space="preserve"> 1.42,7</t>
  </si>
  <si>
    <t xml:space="preserve"> 1.40,9</t>
  </si>
  <si>
    <t>13.42,0</t>
  </si>
  <si>
    <t>+ 0.56,7</t>
  </si>
  <si>
    <t xml:space="preserve">  18/4</t>
  </si>
  <si>
    <t xml:space="preserve"> 5.11,8</t>
  </si>
  <si>
    <t xml:space="preserve"> 5.09,4</t>
  </si>
  <si>
    <t xml:space="preserve"> 1.43,2</t>
  </si>
  <si>
    <t>13.46,5</t>
  </si>
  <si>
    <t xml:space="preserve">  20/3</t>
  </si>
  <si>
    <t xml:space="preserve">  21/4</t>
  </si>
  <si>
    <t>+ 1.01,2</t>
  </si>
  <si>
    <t xml:space="preserve">  20/2</t>
  </si>
  <si>
    <t xml:space="preserve">  23/3</t>
  </si>
  <si>
    <t xml:space="preserve">  19/2</t>
  </si>
  <si>
    <t xml:space="preserve"> 5.18,8</t>
  </si>
  <si>
    <t xml:space="preserve"> 5.14,0</t>
  </si>
  <si>
    <t xml:space="preserve"> 1.41,1</t>
  </si>
  <si>
    <t>13.57,1</t>
  </si>
  <si>
    <t xml:space="preserve">  23/1</t>
  </si>
  <si>
    <t xml:space="preserve">  24/2</t>
  </si>
  <si>
    <t>+ 1.11,8</t>
  </si>
  <si>
    <t xml:space="preserve"> 5.20,8</t>
  </si>
  <si>
    <t xml:space="preserve"> 5.12,6</t>
  </si>
  <si>
    <t xml:space="preserve"> 1.43,7</t>
  </si>
  <si>
    <t xml:space="preserve"> 1.43,0</t>
  </si>
  <si>
    <t>14.00,1</t>
  </si>
  <si>
    <t xml:space="preserve">  21/1</t>
  </si>
  <si>
    <t>+ 1.14,8</t>
  </si>
  <si>
    <t xml:space="preserve">  26/5</t>
  </si>
  <si>
    <t xml:space="preserve">  24/4</t>
  </si>
  <si>
    <t xml:space="preserve">  29/5</t>
  </si>
  <si>
    <t xml:space="preserve"> 5.17,0</t>
  </si>
  <si>
    <t xml:space="preserve"> 3.31,5</t>
  </si>
  <si>
    <t xml:space="preserve"> 1.41,8</t>
  </si>
  <si>
    <t>15.42,1</t>
  </si>
  <si>
    <t>+ 2.56,8</t>
  </si>
  <si>
    <t xml:space="preserve">  31/3</t>
  </si>
  <si>
    <t xml:space="preserve">  32/7</t>
  </si>
  <si>
    <t xml:space="preserve">  26/2</t>
  </si>
  <si>
    <t xml:space="preserve"> 5.18,1</t>
  </si>
  <si>
    <t xml:space="preserve"> 5.12,2</t>
  </si>
  <si>
    <t xml:space="preserve"> 1.46,8</t>
  </si>
  <si>
    <t>14.00,8</t>
  </si>
  <si>
    <t>+ 1.15,5</t>
  </si>
  <si>
    <t xml:space="preserve"> 24/4</t>
  </si>
  <si>
    <t xml:space="preserve">  32/8</t>
  </si>
  <si>
    <t xml:space="preserve">  26/4</t>
  </si>
  <si>
    <t xml:space="preserve"> 5.21,2</t>
  </si>
  <si>
    <t xml:space="preserve"> 5.24,0</t>
  </si>
  <si>
    <t xml:space="preserve"> 1.45,1</t>
  </si>
  <si>
    <t xml:space="preserve"> 1.44,9</t>
  </si>
  <si>
    <t>14.15,2</t>
  </si>
  <si>
    <t xml:space="preserve">  27/4</t>
  </si>
  <si>
    <t>+ 1.29,9</t>
  </si>
  <si>
    <t xml:space="preserve">  31/7</t>
  </si>
  <si>
    <t xml:space="preserve"> 5.26,6</t>
  </si>
  <si>
    <t xml:space="preserve"> 1.51,2</t>
  </si>
  <si>
    <t xml:space="preserve">  35/5</t>
  </si>
  <si>
    <t xml:space="preserve"> 29/4</t>
  </si>
  <si>
    <t xml:space="preserve"> 5.30,0</t>
  </si>
  <si>
    <t xml:space="preserve"> 5.21,6</t>
  </si>
  <si>
    <t xml:space="preserve"> 1.43,8</t>
  </si>
  <si>
    <t>14.18,6</t>
  </si>
  <si>
    <t xml:space="preserve">  25/3</t>
  </si>
  <si>
    <t>+ 1.33,3</t>
  </si>
  <si>
    <t xml:space="preserve">  29/6</t>
  </si>
  <si>
    <t xml:space="preserve">  30/6</t>
  </si>
  <si>
    <t xml:space="preserve">  34/9</t>
  </si>
  <si>
    <t xml:space="preserve">  36/10</t>
  </si>
  <si>
    <t xml:space="preserve">  37/10</t>
  </si>
  <si>
    <t xml:space="preserve">  33/8</t>
  </si>
  <si>
    <t xml:space="preserve">  38/5</t>
  </si>
  <si>
    <t xml:space="preserve">  34/5</t>
  </si>
  <si>
    <t xml:space="preserve"> 35/1</t>
  </si>
  <si>
    <t xml:space="preserve"> 5.34,7</t>
  </si>
  <si>
    <t xml:space="preserve"> 5.29,5</t>
  </si>
  <si>
    <t xml:space="preserve"> 1.52,4</t>
  </si>
  <si>
    <t xml:space="preserve"> 1.51,4</t>
  </si>
  <si>
    <t>14.58,0</t>
  </si>
  <si>
    <t>+ 2.12,7</t>
  </si>
  <si>
    <t xml:space="preserve"> 5.44,9</t>
  </si>
  <si>
    <t xml:space="preserve"> 5.37,1</t>
  </si>
  <si>
    <t xml:space="preserve"> 1.51,5</t>
  </si>
  <si>
    <t xml:space="preserve"> 1.49,1</t>
  </si>
  <si>
    <t>15.02,6</t>
  </si>
  <si>
    <t>+ 2.17,3</t>
  </si>
  <si>
    <t xml:space="preserve"> 5.50,2</t>
  </si>
  <si>
    <t xml:space="preserve"> 5.41,9</t>
  </si>
  <si>
    <t xml:space="preserve"> 1.46,4</t>
  </si>
  <si>
    <t xml:space="preserve"> 1.44,6</t>
  </si>
  <si>
    <t>15.03,1</t>
  </si>
  <si>
    <t xml:space="preserve">  41/6</t>
  </si>
  <si>
    <t xml:space="preserve">  40/6</t>
  </si>
  <si>
    <t xml:space="preserve">  32/5</t>
  </si>
  <si>
    <t>+ 2.17,8</t>
  </si>
  <si>
    <t xml:space="preserve"> 5.34,0</t>
  </si>
  <si>
    <t xml:space="preserve"> 6.11,9</t>
  </si>
  <si>
    <t xml:space="preserve"> 1.47,5</t>
  </si>
  <si>
    <t>15.19,0</t>
  </si>
  <si>
    <t xml:space="preserve">  41/3</t>
  </si>
  <si>
    <t>+ 2.33,7</t>
  </si>
  <si>
    <t xml:space="preserve">  39/6</t>
  </si>
  <si>
    <t xml:space="preserve">  42/4</t>
  </si>
  <si>
    <t xml:space="preserve"> 7.00,3</t>
  </si>
  <si>
    <t xml:space="preserve"> 5.17,7</t>
  </si>
  <si>
    <t>14.19,1</t>
  </si>
  <si>
    <t>+ 1.33,8</t>
  </si>
  <si>
    <t xml:space="preserve">  36/6</t>
  </si>
  <si>
    <t xml:space="preserve">  37/9</t>
  </si>
  <si>
    <t xml:space="preserve"> 5.38,3</t>
  </si>
  <si>
    <t xml:space="preserve"> 5.32,0</t>
  </si>
  <si>
    <t>14.41,5</t>
  </si>
  <si>
    <t xml:space="preserve">  40/2</t>
  </si>
  <si>
    <t>+ 1.56,2</t>
  </si>
  <si>
    <t xml:space="preserve"> 5.34,8</t>
  </si>
  <si>
    <t xml:space="preserve"> 5.31,7</t>
  </si>
  <si>
    <t xml:space="preserve"> 1.48,2</t>
  </si>
  <si>
    <t xml:space="preserve"> 1.49,8</t>
  </si>
  <si>
    <t xml:space="preserve">  41/5</t>
  </si>
  <si>
    <t xml:space="preserve"> 5.41,3</t>
  </si>
  <si>
    <t xml:space="preserve"> 5.31,2</t>
  </si>
  <si>
    <t xml:space="preserve"> 1.50,7</t>
  </si>
  <si>
    <t>14.54,4</t>
  </si>
  <si>
    <t xml:space="preserve">  42/7</t>
  </si>
  <si>
    <t xml:space="preserve">  38/6</t>
  </si>
  <si>
    <t>+ 2.09,1</t>
  </si>
  <si>
    <t xml:space="preserve"> 5.50,0</t>
  </si>
  <si>
    <t xml:space="preserve"> 5.39,3</t>
  </si>
  <si>
    <t xml:space="preserve"> 1.49,9</t>
  </si>
  <si>
    <t xml:space="preserve"> 1.50,4</t>
  </si>
  <si>
    <t>15.09,6</t>
  </si>
  <si>
    <t xml:space="preserve">  37/5</t>
  </si>
  <si>
    <t>+ 2.24,3</t>
  </si>
  <si>
    <t>14.54,5</t>
  </si>
  <si>
    <t>+ 2.09,2</t>
  </si>
  <si>
    <t xml:space="preserve"> 30</t>
  </si>
  <si>
    <t>TC3</t>
  </si>
  <si>
    <t>1 min. late</t>
  </si>
  <si>
    <t xml:space="preserve"> 40</t>
  </si>
  <si>
    <t>TC1</t>
  </si>
  <si>
    <t xml:space="preserve"> 1.38,1</t>
  </si>
  <si>
    <t xml:space="preserve"> 1.37,0</t>
  </si>
  <si>
    <t xml:space="preserve">   5/4</t>
  </si>
  <si>
    <t xml:space="preserve">  11/2</t>
  </si>
  <si>
    <t xml:space="preserve">   9/1</t>
  </si>
  <si>
    <t xml:space="preserve">   8/6</t>
  </si>
  <si>
    <t xml:space="preserve">  10/7</t>
  </si>
  <si>
    <t xml:space="preserve">  14/3</t>
  </si>
  <si>
    <t xml:space="preserve">  11/7</t>
  </si>
  <si>
    <t xml:space="preserve">  13/8</t>
  </si>
  <si>
    <t xml:space="preserve">  17/8</t>
  </si>
  <si>
    <t xml:space="preserve">  12/1</t>
  </si>
  <si>
    <t xml:space="preserve">  21/3</t>
  </si>
  <si>
    <t xml:space="preserve">  22/4</t>
  </si>
  <si>
    <t xml:space="preserve">  12/4</t>
  </si>
  <si>
    <t xml:space="preserve">  21/2</t>
  </si>
  <si>
    <t xml:space="preserve">  18/1</t>
  </si>
  <si>
    <t xml:space="preserve">  22/5</t>
  </si>
  <si>
    <t xml:space="preserve">  35/4</t>
  </si>
  <si>
    <t xml:space="preserve">  28/4</t>
  </si>
  <si>
    <t xml:space="preserve">  31/5</t>
  </si>
  <si>
    <t xml:space="preserve">  36/8</t>
  </si>
  <si>
    <t xml:space="preserve">  26/3</t>
  </si>
  <si>
    <t xml:space="preserve">  43/6</t>
  </si>
  <si>
    <t xml:space="preserve">  33/6</t>
  </si>
  <si>
    <t xml:space="preserve">  34/7</t>
  </si>
  <si>
    <t xml:space="preserve">  40/11</t>
  </si>
  <si>
    <t xml:space="preserve">  39/11</t>
  </si>
  <si>
    <t xml:space="preserve">  39/9</t>
  </si>
  <si>
    <t xml:space="preserve">  45/5</t>
  </si>
  <si>
    <t xml:space="preserve">  30/1</t>
  </si>
  <si>
    <t xml:space="preserve">  33/1</t>
  </si>
  <si>
    <t xml:space="preserve"> 5.28,4</t>
  </si>
  <si>
    <t xml:space="preserve"> 1.45,8</t>
  </si>
  <si>
    <t xml:space="preserve">  49/7</t>
  </si>
  <si>
    <t xml:space="preserve">  44/5</t>
  </si>
  <si>
    <t xml:space="preserve">  47/7</t>
  </si>
  <si>
    <t xml:space="preserve">  46/7</t>
  </si>
  <si>
    <t xml:space="preserve">  47/6</t>
  </si>
  <si>
    <t xml:space="preserve">  44/4</t>
  </si>
  <si>
    <t xml:space="preserve">  30/4</t>
  </si>
  <si>
    <t xml:space="preserve">  45/7</t>
  </si>
  <si>
    <t xml:space="preserve">  41/2</t>
  </si>
  <si>
    <t xml:space="preserve">  53/6</t>
  </si>
  <si>
    <t xml:space="preserve"> 46/8</t>
  </si>
  <si>
    <t xml:space="preserve"> 5.59,7</t>
  </si>
  <si>
    <t xml:space="preserve"> 5.59,8</t>
  </si>
  <si>
    <t xml:space="preserve"> 1.53,6</t>
  </si>
  <si>
    <t xml:space="preserve"> 1.54,3</t>
  </si>
  <si>
    <t>15.47,4</t>
  </si>
  <si>
    <t xml:space="preserve">  46/8</t>
  </si>
  <si>
    <t xml:space="preserve">  48/8</t>
  </si>
  <si>
    <t>+ 3.02,1</t>
  </si>
  <si>
    <t xml:space="preserve"> 5.36,4</t>
  </si>
  <si>
    <t xml:space="preserve"> 5.35,5</t>
  </si>
  <si>
    <t xml:space="preserve"> 1.47,8</t>
  </si>
  <si>
    <t xml:space="preserve"> 1.48,7</t>
  </si>
  <si>
    <t xml:space="preserve">  43/3</t>
  </si>
  <si>
    <t xml:space="preserve">  38/3</t>
  </si>
  <si>
    <t xml:space="preserve"> 48/6</t>
  </si>
  <si>
    <t xml:space="preserve"> 6.07,9</t>
  </si>
  <si>
    <t xml:space="preserve"> 5.55,7</t>
  </si>
  <si>
    <t xml:space="preserve"> 1.55,2</t>
  </si>
  <si>
    <t xml:space="preserve"> 1.50,0</t>
  </si>
  <si>
    <t>15.48,8</t>
  </si>
  <si>
    <t>+ 3.03,5</t>
  </si>
  <si>
    <t xml:space="preserve"> 5.28,5</t>
  </si>
  <si>
    <t xml:space="preserve"> 5.22,0</t>
  </si>
  <si>
    <t xml:space="preserve"> 1.47,3</t>
  </si>
  <si>
    <t xml:space="preserve"> 5.41,7</t>
  </si>
  <si>
    <t xml:space="preserve"> 5.44,1</t>
  </si>
  <si>
    <t xml:space="preserve">  48/7</t>
  </si>
  <si>
    <t xml:space="preserve"> 6.29,6</t>
  </si>
  <si>
    <t xml:space="preserve"> 6.11,2</t>
  </si>
  <si>
    <t xml:space="preserve"> 6.03,3</t>
  </si>
  <si>
    <t xml:space="preserve">  54/7</t>
  </si>
  <si>
    <t xml:space="preserve"> 6.00,6</t>
  </si>
  <si>
    <t xml:space="preserve"> 6.13,6</t>
  </si>
  <si>
    <t xml:space="preserve">  49/10</t>
  </si>
  <si>
    <t xml:space="preserve">  56/7</t>
  </si>
  <si>
    <t xml:space="preserve"> 6.02,1</t>
  </si>
  <si>
    <t xml:space="preserve"> 5.54,9</t>
  </si>
  <si>
    <t xml:space="preserve"> 1.55,4</t>
  </si>
  <si>
    <t xml:space="preserve"> 1.54,6</t>
  </si>
  <si>
    <t>15.47,0</t>
  </si>
  <si>
    <t xml:space="preserve">  50/8</t>
  </si>
  <si>
    <t xml:space="preserve">  49/8</t>
  </si>
  <si>
    <t>+ 3.01,7</t>
  </si>
  <si>
    <t xml:space="preserve">  52/9</t>
  </si>
  <si>
    <t xml:space="preserve">  57/9</t>
  </si>
  <si>
    <t xml:space="preserve">  51/5</t>
  </si>
  <si>
    <t xml:space="preserve"> 6.06,9</t>
  </si>
  <si>
    <t xml:space="preserve"> 1.57,8</t>
  </si>
  <si>
    <t xml:space="preserve"> 1.58,8</t>
  </si>
  <si>
    <t>16.10,4</t>
  </si>
  <si>
    <t xml:space="preserve">  56/1</t>
  </si>
  <si>
    <t xml:space="preserve">  54/1</t>
  </si>
  <si>
    <t xml:space="preserve">  50/1</t>
  </si>
  <si>
    <t>+ 3.25,1</t>
  </si>
  <si>
    <t xml:space="preserve"> 6.16,5</t>
  </si>
  <si>
    <t xml:space="preserve"> 6.14,4</t>
  </si>
  <si>
    <t xml:space="preserve"> 1.59,9</t>
  </si>
  <si>
    <t xml:space="preserve"> 2.04,1</t>
  </si>
  <si>
    <t>16.34,9</t>
  </si>
  <si>
    <t xml:space="preserve">  59/2</t>
  </si>
  <si>
    <t xml:space="preserve">  57/2</t>
  </si>
  <si>
    <t xml:space="preserve">  51/2</t>
  </si>
  <si>
    <t xml:space="preserve">  53/4</t>
  </si>
  <si>
    <t>+ 3.49,6</t>
  </si>
  <si>
    <t xml:space="preserve"> 6.22,3</t>
  </si>
  <si>
    <t xml:space="preserve"> 6.18,9</t>
  </si>
  <si>
    <t xml:space="preserve"> 2.02,4</t>
  </si>
  <si>
    <t xml:space="preserve"> 2.00,1</t>
  </si>
  <si>
    <t>16.43,7</t>
  </si>
  <si>
    <t xml:space="preserve">  60/3</t>
  </si>
  <si>
    <t xml:space="preserve">  58/3</t>
  </si>
  <si>
    <t>+ 3.58,4</t>
  </si>
  <si>
    <t xml:space="preserve"> 6.26,9</t>
  </si>
  <si>
    <t xml:space="preserve"> 6.24,9</t>
  </si>
  <si>
    <t xml:space="preserve"> 2.00,3</t>
  </si>
  <si>
    <t xml:space="preserve"> 2.00,9</t>
  </si>
  <si>
    <t>16.53,0</t>
  </si>
  <si>
    <t xml:space="preserve">  61/4</t>
  </si>
  <si>
    <t xml:space="preserve">  59/4</t>
  </si>
  <si>
    <t xml:space="preserve">  52/3</t>
  </si>
  <si>
    <t>+ 4.07,7</t>
  </si>
  <si>
    <t xml:space="preserve">  55/8</t>
  </si>
  <si>
    <t xml:space="preserve">  62/11</t>
  </si>
  <si>
    <t xml:space="preserve">  55/10</t>
  </si>
  <si>
    <t xml:space="preserve">  58/10</t>
  </si>
  <si>
    <t>TECHNICAL</t>
  </si>
  <si>
    <t>Retired</t>
  </si>
  <si>
    <t xml:space="preserve">  57/8</t>
  </si>
  <si>
    <t xml:space="preserve">  54/5</t>
  </si>
  <si>
    <t xml:space="preserve">  60/5</t>
  </si>
  <si>
    <t xml:space="preserve"> 6.38,8</t>
  </si>
  <si>
    <t xml:space="preserve"> 2.04,2</t>
  </si>
  <si>
    <t xml:space="preserve"> 2.02,9</t>
  </si>
  <si>
    <t xml:space="preserve">  64/6</t>
  </si>
  <si>
    <t xml:space="preserve">  61/6</t>
  </si>
  <si>
    <t xml:space="preserve">  55/6</t>
  </si>
  <si>
    <t xml:space="preserve"> 6.46,3</t>
  </si>
  <si>
    <t xml:space="preserve"> 6.41,7</t>
  </si>
  <si>
    <t xml:space="preserve"> 2.01,8</t>
  </si>
  <si>
    <t xml:space="preserve"> 2.02,3</t>
  </si>
  <si>
    <t>17.32,1</t>
  </si>
  <si>
    <t xml:space="preserve">  65/7</t>
  </si>
  <si>
    <t xml:space="preserve">  62/7</t>
  </si>
  <si>
    <t>+ 4.46,8</t>
  </si>
  <si>
    <t xml:space="preserve"> 6.30,3</t>
  </si>
  <si>
    <t xml:space="preserve"> 6.23,5</t>
  </si>
  <si>
    <t xml:space="preserve"> 2.03,8</t>
  </si>
  <si>
    <t xml:space="preserve"> 2.00,8</t>
  </si>
  <si>
    <t xml:space="preserve">  63/5</t>
  </si>
  <si>
    <t xml:space="preserve">  66/9</t>
  </si>
  <si>
    <t xml:space="preserve">  67/8</t>
  </si>
  <si>
    <t xml:space="preserve"> 6.29,7</t>
  </si>
  <si>
    <t>17.25,6</t>
  </si>
  <si>
    <t>+ 4.40,3</t>
  </si>
  <si>
    <t xml:space="preserve"> 58</t>
  </si>
  <si>
    <t xml:space="preserve">  14/8</t>
  </si>
  <si>
    <t xml:space="preserve">  25/1</t>
  </si>
  <si>
    <t xml:space="preserve">  27/2</t>
  </si>
  <si>
    <t xml:space="preserve">  28/3</t>
  </si>
  <si>
    <t xml:space="preserve">  36/4</t>
  </si>
  <si>
    <t xml:space="preserve">  45/6</t>
  </si>
  <si>
    <t xml:space="preserve">  42/6</t>
  </si>
  <si>
    <t xml:space="preserve">  48/5</t>
  </si>
  <si>
    <t xml:space="preserve">  40/1</t>
  </si>
  <si>
    <t xml:space="preserve">  53/8</t>
  </si>
  <si>
    <t xml:space="preserve">  35/9</t>
  </si>
  <si>
    <t xml:space="preserve">  51/6</t>
  </si>
  <si>
    <t xml:space="preserve"> 6.06,3</t>
  </si>
  <si>
    <t>SS1</t>
  </si>
  <si>
    <t>Paldiski1</t>
  </si>
  <si>
    <t xml:space="preserve"> 114.56 km/h</t>
  </si>
  <si>
    <t xml:space="preserve"> 109.55 km/h</t>
  </si>
  <si>
    <t xml:space="preserve"> 107.36 km/h</t>
  </si>
  <si>
    <t xml:space="preserve"> 104.57 km/h</t>
  </si>
  <si>
    <t xml:space="preserve">  99.81 km/h</t>
  </si>
  <si>
    <t xml:space="preserve"> 107.12 km/h</t>
  </si>
  <si>
    <t xml:space="preserve"> 110.49 km/h</t>
  </si>
  <si>
    <t xml:space="preserve">  90.86 km/h</t>
  </si>
  <si>
    <t xml:space="preserve"> 9.26 km</t>
  </si>
  <si>
    <t xml:space="preserve">  5 Vorobjovs/Malnieks</t>
  </si>
  <si>
    <t xml:space="preserve"> 14 Mikhaylov/Kokins</t>
  </si>
  <si>
    <t>208 Niinemäe/Valter</t>
  </si>
  <si>
    <t xml:space="preserve"> 24 Subi/Subi</t>
  </si>
  <si>
    <t xml:space="preserve"> 23 Vanaselja/Hōbemägi</t>
  </si>
  <si>
    <t xml:space="preserve"> 12 Koik/Heldna</t>
  </si>
  <si>
    <t xml:space="preserve"> 53 Niinemets/Allika</t>
  </si>
  <si>
    <t>SS2</t>
  </si>
  <si>
    <t>Paldiski2</t>
  </si>
  <si>
    <t xml:space="preserve"> 116.40 km/h</t>
  </si>
  <si>
    <t xml:space="preserve"> 111.16 km/h</t>
  </si>
  <si>
    <t xml:space="preserve"> 109.01 km/h</t>
  </si>
  <si>
    <t xml:space="preserve"> 106.64 km/h</t>
  </si>
  <si>
    <t xml:space="preserve"> 101.17 km/h</t>
  </si>
  <si>
    <t xml:space="preserve"> 108.80 km/h</t>
  </si>
  <si>
    <t xml:space="preserve"> 112.62 km/h</t>
  </si>
  <si>
    <t xml:space="preserve">  7 Svilis/Pukis</t>
  </si>
  <si>
    <t xml:space="preserve"> 28 Tölp/Vihmann</t>
  </si>
  <si>
    <t xml:space="preserve"> 30 Kōrge/Vaasa</t>
  </si>
  <si>
    <t xml:space="preserve"> 25 Ringenberg/Heina</t>
  </si>
  <si>
    <t xml:space="preserve">  8 Bundsen/Loshtshenikov</t>
  </si>
  <si>
    <t>Vasalemma1</t>
  </si>
  <si>
    <t xml:space="preserve">  79.53 km/h</t>
  </si>
  <si>
    <t xml:space="preserve">  75.89 km/h</t>
  </si>
  <si>
    <t xml:space="preserve">  74.22 km/h</t>
  </si>
  <si>
    <t xml:space="preserve">  72.21 km/h</t>
  </si>
  <si>
    <t xml:space="preserve">  70.57 km/h</t>
  </si>
  <si>
    <t xml:space="preserve">  74.00 km/h</t>
  </si>
  <si>
    <t xml:space="preserve">  76.27 km/h</t>
  </si>
  <si>
    <t xml:space="preserve">  63.26 km/h</t>
  </si>
  <si>
    <t xml:space="preserve"> 2.07 km</t>
  </si>
  <si>
    <t xml:space="preserve">  1 Rovanperä/Pietiläinen</t>
  </si>
  <si>
    <t xml:space="preserve"> 42 Pihlas/Kiil</t>
  </si>
  <si>
    <t>SS4</t>
  </si>
  <si>
    <t>Vasalemma2</t>
  </si>
  <si>
    <t xml:space="preserve">  79.87 km/h</t>
  </si>
  <si>
    <t xml:space="preserve">  77.54 km/h</t>
  </si>
  <si>
    <t xml:space="preserve">  74.89 km/h</t>
  </si>
  <si>
    <t xml:space="preserve">  73.71 km/h</t>
  </si>
  <si>
    <t xml:space="preserve">  73.86 km/h</t>
  </si>
  <si>
    <t xml:space="preserve">  77.30 km/h</t>
  </si>
  <si>
    <t xml:space="preserve">  62.73 km/h</t>
  </si>
  <si>
    <t>TURBO</t>
  </si>
  <si>
    <t xml:space="preserve"> 40/3</t>
  </si>
  <si>
    <t xml:space="preserve"> 49/1</t>
  </si>
  <si>
    <t xml:space="preserve"> 50/2</t>
  </si>
  <si>
    <t xml:space="preserve"> 51/3</t>
  </si>
  <si>
    <t xml:space="preserve"> 52/4</t>
  </si>
  <si>
    <t xml:space="preserve"> 53/5</t>
  </si>
  <si>
    <t xml:space="preserve"> 54/6</t>
  </si>
  <si>
    <t xml:space="preserve"> 55/7</t>
  </si>
  <si>
    <t xml:space="preserve"> 56/8</t>
  </si>
  <si>
    <t xml:space="preserve"> 5.00</t>
  </si>
  <si>
    <t>18.13,8</t>
  </si>
  <si>
    <t>+ 5.28,5</t>
  </si>
  <si>
    <t xml:space="preserve"> 57/10</t>
  </si>
  <si>
    <t xml:space="preserve"> 6.39,5</t>
  </si>
  <si>
    <t>19.17,3</t>
  </si>
  <si>
    <t>+ 6.32,0</t>
  </si>
  <si>
    <t xml:space="preserve"> 58/11</t>
  </si>
  <si>
    <t xml:space="preserve"> 6.40,4</t>
  </si>
  <si>
    <t>24.01,4</t>
  </si>
  <si>
    <t xml:space="preserve">  59/11</t>
  </si>
  <si>
    <t>+11.16,1</t>
  </si>
  <si>
    <t xml:space="preserve"> 59/7</t>
  </si>
  <si>
    <t xml:space="preserve"> 6.37,7</t>
  </si>
  <si>
    <t xml:space="preserve"> 6.36,4</t>
  </si>
  <si>
    <t>24.39,9</t>
  </si>
  <si>
    <t xml:space="preserve">  58/7</t>
  </si>
  <si>
    <t xml:space="preserve">  57/7</t>
  </si>
  <si>
    <t>+11.54,6</t>
  </si>
  <si>
    <t xml:space="preserve"> 60/7</t>
  </si>
  <si>
    <t xml:space="preserve"> 6.45,6</t>
  </si>
  <si>
    <t>25.35,1</t>
  </si>
  <si>
    <t>+12.49,8</t>
  </si>
  <si>
    <t xml:space="preserve"> 61/9</t>
  </si>
  <si>
    <t xml:space="preserve"> 6.43,2</t>
  </si>
  <si>
    <t xml:space="preserve"> 6.41,1</t>
  </si>
  <si>
    <t>26.05,1</t>
  </si>
  <si>
    <t xml:space="preserve">  60/9</t>
  </si>
  <si>
    <t>+13.19,8</t>
  </si>
  <si>
    <t xml:space="preserve"> 62/10</t>
  </si>
  <si>
    <t>10.12,6</t>
  </si>
  <si>
    <t>29.50,5</t>
  </si>
  <si>
    <t xml:space="preserve">  63/11</t>
  </si>
  <si>
    <t>+17.05,2</t>
  </si>
  <si>
    <t xml:space="preserve"> 63/8</t>
  </si>
  <si>
    <t>10.29,5</t>
  </si>
  <si>
    <t>29.54,6</t>
  </si>
  <si>
    <t xml:space="preserve">  64/8</t>
  </si>
  <si>
    <t>+17.09,3</t>
  </si>
  <si>
    <t xml:space="preserve"> 64/9</t>
  </si>
  <si>
    <t>30.07,0</t>
  </si>
  <si>
    <t>+17.21,7</t>
  </si>
  <si>
    <t xml:space="preserve"> 65/8</t>
  </si>
  <si>
    <t>11.06,9</t>
  </si>
  <si>
    <t xml:space="preserve"> 6.57,8</t>
  </si>
  <si>
    <t xml:space="preserve"> 6.58,8</t>
  </si>
  <si>
    <t>32.03,8</t>
  </si>
  <si>
    <t xml:space="preserve">  66/8</t>
  </si>
  <si>
    <t xml:space="preserve">  65/8</t>
  </si>
  <si>
    <t>+19.18,5</t>
  </si>
  <si>
    <t xml:space="preserve">  11</t>
  </si>
  <si>
    <t>SS1F</t>
  </si>
  <si>
    <t xml:space="preserve">  32</t>
  </si>
  <si>
    <t>SS2F</t>
  </si>
  <si>
    <t xml:space="preserve"> 10</t>
  </si>
  <si>
    <t>Superrally</t>
  </si>
  <si>
    <t>5.00</t>
  </si>
  <si>
    <t xml:space="preserve"> 7:45</t>
  </si>
  <si>
    <t xml:space="preserve"> 7:46</t>
  </si>
  <si>
    <t xml:space="preserve"> 7:47</t>
  </si>
  <si>
    <t xml:space="preserve"> 7:48</t>
  </si>
  <si>
    <t xml:space="preserve"> 7:49</t>
  </si>
  <si>
    <t xml:space="preserve"> 7:50</t>
  </si>
  <si>
    <t xml:space="preserve"> 7:51</t>
  </si>
  <si>
    <t xml:space="preserve"> 7:52</t>
  </si>
  <si>
    <t xml:space="preserve"> 7:53</t>
  </si>
  <si>
    <t xml:space="preserve"> 7:54</t>
  </si>
  <si>
    <t xml:space="preserve"> 7:55</t>
  </si>
  <si>
    <t xml:space="preserve"> 7:56</t>
  </si>
  <si>
    <t xml:space="preserve"> 7:57</t>
  </si>
  <si>
    <t xml:space="preserve"> 7:58</t>
  </si>
  <si>
    <t xml:space="preserve"> 7:59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</si>
  <si>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</si>
  <si>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</si>
  <si>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</si>
  <si>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</si>
  <si>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</si>
  <si>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</si>
  <si>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</si>
  <si>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</si>
  <si>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</si>
  <si>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</si>
  <si>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</si>
  <si>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</si>
  <si>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</si>
  <si>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</si>
  <si>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</si>
  <si>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</si>
  <si>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</si>
  <si>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</si>
  <si>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</si>
  <si>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</si>
  <si>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</si>
  <si>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</si>
  <si>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</si>
  <si>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</si>
  <si>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</si>
  <si>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</si>
  <si>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</si>
  <si>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</si>
  <si>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</si>
  <si>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>Janno ōunpuu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</si>
  <si>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</si>
  <si>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</si>
  <si>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</si>
  <si>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</si>
  <si>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</si>
  <si>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</si>
  <si>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</si>
  <si>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</si>
  <si>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</si>
  <si>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</si>
  <si>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</si>
  <si>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</si>
  <si>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</si>
  <si>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</si>
  <si>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</si>
  <si>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</si>
  <si>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</si>
  <si>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</si>
  <si>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</si>
  <si>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</si>
  <si>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</si>
  <si>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>14.29,3</t>
  </si>
  <si>
    <t>+ 1.44,0</t>
  </si>
  <si>
    <t xml:space="preserve">  43/2</t>
  </si>
  <si>
    <t xml:space="preserve">  39/1</t>
  </si>
  <si>
    <t xml:space="preserve">  46/4</t>
  </si>
  <si>
    <t xml:space="preserve">  44/3</t>
  </si>
  <si>
    <t>13.40,1</t>
  </si>
  <si>
    <t>+ 0.54,8</t>
  </si>
  <si>
    <t xml:space="preserve"> 16/2</t>
  </si>
  <si>
    <t xml:space="preserve"> 17/4</t>
  </si>
  <si>
    <t xml:space="preserve"> 18/3</t>
  </si>
  <si>
    <t xml:space="preserve"> 19/4</t>
  </si>
  <si>
    <t xml:space="preserve"> 20/2</t>
  </si>
  <si>
    <t xml:space="preserve"> 21/3</t>
  </si>
  <si>
    <t xml:space="preserve"> 22/1</t>
  </si>
  <si>
    <t xml:space="preserve"> 23/2</t>
  </si>
  <si>
    <t xml:space="preserve"> 25/4</t>
  </si>
  <si>
    <t xml:space="preserve"> 26/3</t>
  </si>
  <si>
    <t xml:space="preserve"> 27/5</t>
  </si>
  <si>
    <t xml:space="preserve"> 28/6</t>
  </si>
  <si>
    <t xml:space="preserve"> 30/5</t>
  </si>
  <si>
    <t xml:space="preserve"> 31/7</t>
  </si>
  <si>
    <t xml:space="preserve"> 32/8</t>
  </si>
  <si>
    <t xml:space="preserve"> 33/5</t>
  </si>
  <si>
    <t xml:space="preserve"> 34/9</t>
  </si>
  <si>
    <t xml:space="preserve"> 36/2</t>
  </si>
  <si>
    <t>14.48,4</t>
  </si>
  <si>
    <t>+ 2.03,1</t>
  </si>
  <si>
    <t xml:space="preserve"> 37/6</t>
  </si>
  <si>
    <t xml:space="preserve"> 38/5</t>
  </si>
  <si>
    <t xml:space="preserve"> 39/6</t>
  </si>
  <si>
    <t xml:space="preserve"> 41/4</t>
  </si>
  <si>
    <t xml:space="preserve"> 42/7</t>
  </si>
  <si>
    <t xml:space="preserve"> 43/6</t>
  </si>
  <si>
    <t xml:space="preserve"> 44/5</t>
  </si>
  <si>
    <t xml:space="preserve"> 45/7</t>
  </si>
  <si>
    <t xml:space="preserve"> 47/8</t>
  </si>
  <si>
    <t>16.58,4</t>
  </si>
  <si>
    <t>+ 4.13,1</t>
  </si>
  <si>
    <t xml:space="preserve"> 3.32,4</t>
  </si>
  <si>
    <t xml:space="preserve"> 4.35,1</t>
  </si>
  <si>
    <t xml:space="preserve"> 3.27,6</t>
  </si>
  <si>
    <t xml:space="preserve"> 4.23,8</t>
  </si>
  <si>
    <t xml:space="preserve"> 3.35,2</t>
  </si>
  <si>
    <t xml:space="preserve"> 4.36,1</t>
  </si>
  <si>
    <t xml:space="preserve"> 3.33,3</t>
  </si>
  <si>
    <t xml:space="preserve"> 4.29,3</t>
  </si>
  <si>
    <t xml:space="preserve"> 3.39,5</t>
  </si>
  <si>
    <t xml:space="preserve"> 4.43,8</t>
  </si>
  <si>
    <t xml:space="preserve"> 3.35,4</t>
  </si>
  <si>
    <t xml:space="preserve"> 4.32,4</t>
  </si>
  <si>
    <t xml:space="preserve"> 3.41,1</t>
  </si>
  <si>
    <t xml:space="preserve"> 4.41,7</t>
  </si>
  <si>
    <t xml:space="preserve"> 3.44,9</t>
  </si>
  <si>
    <t xml:space="preserve"> 4.33,2</t>
  </si>
  <si>
    <t xml:space="preserve"> 3.44,8</t>
  </si>
  <si>
    <t xml:space="preserve"> 4.42,0</t>
  </si>
  <si>
    <t xml:space="preserve"> 3.41,8</t>
  </si>
  <si>
    <t xml:space="preserve"> 4.31,7</t>
  </si>
  <si>
    <t xml:space="preserve">   3/3</t>
  </si>
  <si>
    <t xml:space="preserve"> 3.44,4</t>
  </si>
  <si>
    <t xml:space="preserve"> 4.47,0</t>
  </si>
  <si>
    <t xml:space="preserve"> 3.41,3</t>
  </si>
  <si>
    <t xml:space="preserve"> 4.35,0</t>
  </si>
  <si>
    <t xml:space="preserve">   5/3</t>
  </si>
  <si>
    <t xml:space="preserve">   7/4</t>
  </si>
  <si>
    <t xml:space="preserve"> 3.48,9</t>
  </si>
  <si>
    <t xml:space="preserve"> 4.42,8</t>
  </si>
  <si>
    <t xml:space="preserve"> 3.40,1</t>
  </si>
  <si>
    <t xml:space="preserve"> 4.34,2</t>
  </si>
  <si>
    <t xml:space="preserve">   6/1</t>
  </si>
  <si>
    <t xml:space="preserve"> 3.47,5</t>
  </si>
  <si>
    <t xml:space="preserve"> 4.46,7</t>
  </si>
  <si>
    <t xml:space="preserve"> 4.32,6</t>
  </si>
  <si>
    <t xml:space="preserve"> 3.52,1</t>
  </si>
  <si>
    <t xml:space="preserve"> 4.49,8</t>
  </si>
  <si>
    <t xml:space="preserve"> 3.53,2</t>
  </si>
  <si>
    <t xml:space="preserve"> 4.38,8</t>
  </si>
  <si>
    <t xml:space="preserve"> 3.45,1</t>
  </si>
  <si>
    <t xml:space="preserve">   8/3</t>
  </si>
  <si>
    <t xml:space="preserve"> 3.41,2</t>
  </si>
  <si>
    <t xml:space="preserve"> 4.42,3</t>
  </si>
  <si>
    <t xml:space="preserve"> 3.42,2</t>
  </si>
  <si>
    <t xml:space="preserve"> 4.49,2</t>
  </si>
  <si>
    <t xml:space="preserve">  8/1</t>
  </si>
  <si>
    <t xml:space="preserve">   7/1</t>
  </si>
  <si>
    <t xml:space="preserve"> 3.45,8</t>
  </si>
  <si>
    <t xml:space="preserve"> 4.40,6</t>
  </si>
  <si>
    <t xml:space="preserve"> 3.47,6</t>
  </si>
  <si>
    <t xml:space="preserve"> 4.39,8</t>
  </si>
  <si>
    <t xml:space="preserve"> 3.47,1</t>
  </si>
  <si>
    <t xml:space="preserve"> 4.36,4</t>
  </si>
  <si>
    <t xml:space="preserve"> 3.46,6</t>
  </si>
  <si>
    <t xml:space="preserve"> 4.48,5</t>
  </si>
  <si>
    <t xml:space="preserve"> 3.47,3</t>
  </si>
  <si>
    <t xml:space="preserve"> 4.40,4</t>
  </si>
  <si>
    <t xml:space="preserve">  10/1</t>
  </si>
  <si>
    <t xml:space="preserve"> 3.40,9</t>
  </si>
  <si>
    <t xml:space="preserve"> 4.57,6</t>
  </si>
  <si>
    <t xml:space="preserve"> 3.42,0</t>
  </si>
  <si>
    <t xml:space="preserve"> 5.02,4</t>
  </si>
  <si>
    <t xml:space="preserve"> 3.50,7</t>
  </si>
  <si>
    <t xml:space="preserve"> 4.50,7</t>
  </si>
  <si>
    <t xml:space="preserve"> 3.45,5</t>
  </si>
  <si>
    <t xml:space="preserve"> 4.41,8</t>
  </si>
  <si>
    <t xml:space="preserve">  15/3</t>
  </si>
  <si>
    <t xml:space="preserve">  12/2</t>
  </si>
  <si>
    <t xml:space="preserve"> 3.53,5</t>
  </si>
  <si>
    <t xml:space="preserve"> 4.50,6</t>
  </si>
  <si>
    <t xml:space="preserve"> 3.51,4</t>
  </si>
  <si>
    <t xml:space="preserve"> 4.43,3</t>
  </si>
  <si>
    <t xml:space="preserve">  14/2</t>
  </si>
  <si>
    <t xml:space="preserve"> 3.53,0</t>
  </si>
  <si>
    <t xml:space="preserve"> 5.04,4</t>
  </si>
  <si>
    <t xml:space="preserve"> 3.53,9</t>
  </si>
  <si>
    <t xml:space="preserve"> 4.43,9</t>
  </si>
  <si>
    <t xml:space="preserve">  17/4</t>
  </si>
  <si>
    <t xml:space="preserve">  11/1</t>
  </si>
  <si>
    <t xml:space="preserve"> 3.58,3</t>
  </si>
  <si>
    <t xml:space="preserve"> 4.59,8</t>
  </si>
  <si>
    <t xml:space="preserve"> 3.55,4</t>
  </si>
  <si>
    <t xml:space="preserve"> 3.52,8</t>
  </si>
  <si>
    <t xml:space="preserve"> 3.54,4</t>
  </si>
  <si>
    <t xml:space="preserve"> 4.53,8</t>
  </si>
  <si>
    <t xml:space="preserve"> 3.51,9</t>
  </si>
  <si>
    <t xml:space="preserve"> 4.58,8</t>
  </si>
  <si>
    <t xml:space="preserve"> 5.28,0</t>
  </si>
  <si>
    <t xml:space="preserve">  22/6</t>
  </si>
  <si>
    <t xml:space="preserve">  23/6</t>
  </si>
  <si>
    <t xml:space="preserve"> 21/4</t>
  </si>
  <si>
    <t xml:space="preserve"> 4.04,2</t>
  </si>
  <si>
    <t xml:space="preserve"> 9.17,4</t>
  </si>
  <si>
    <t xml:space="preserve"> 4.01,2</t>
  </si>
  <si>
    <t xml:space="preserve"> 5.03,1</t>
  </si>
  <si>
    <t xml:space="preserve">  24/6</t>
  </si>
  <si>
    <t xml:space="preserve"> 3.55,2</t>
  </si>
  <si>
    <t xml:space="preserve"> 5.42,6</t>
  </si>
  <si>
    <t xml:space="preserve"> 3.59,3</t>
  </si>
  <si>
    <t xml:space="preserve"> 5.03,3</t>
  </si>
  <si>
    <t xml:space="preserve"> 3.57,0</t>
  </si>
  <si>
    <t xml:space="preserve"> 4.58,4</t>
  </si>
  <si>
    <t xml:space="preserve"> 3.53,8</t>
  </si>
  <si>
    <t xml:space="preserve"> 4.52,1</t>
  </si>
  <si>
    <t xml:space="preserve">   9/7</t>
  </si>
  <si>
    <t>SS7</t>
  </si>
  <si>
    <t xml:space="preserve">  7</t>
  </si>
  <si>
    <t xml:space="preserve"> 36</t>
  </si>
  <si>
    <t>TC4B</t>
  </si>
  <si>
    <t xml:space="preserve">  12/5</t>
  </si>
  <si>
    <t xml:space="preserve">  20/6</t>
  </si>
  <si>
    <t xml:space="preserve">  16/2</t>
  </si>
  <si>
    <t xml:space="preserve"> 3.45,2</t>
  </si>
  <si>
    <t xml:space="preserve"> 4.46,9</t>
  </si>
  <si>
    <t xml:space="preserve"> 3.46,3</t>
  </si>
  <si>
    <t xml:space="preserve"> 4.41,4</t>
  </si>
  <si>
    <t xml:space="preserve">  13/1</t>
  </si>
  <si>
    <t xml:space="preserve">  24/7</t>
  </si>
  <si>
    <t xml:space="preserve">  19/5</t>
  </si>
  <si>
    <t xml:space="preserve">  25/5</t>
  </si>
  <si>
    <t xml:space="preserve"> 17/3</t>
  </si>
  <si>
    <t xml:space="preserve">  16/3</t>
  </si>
  <si>
    <t xml:space="preserve"> 4.53,6</t>
  </si>
  <si>
    <t xml:space="preserve"> 3.48,0</t>
  </si>
  <si>
    <t xml:space="preserve"> 4.53,1</t>
  </si>
  <si>
    <t xml:space="preserve"> 3.47,2</t>
  </si>
  <si>
    <t xml:space="preserve"> 4.54,0</t>
  </si>
  <si>
    <t xml:space="preserve"> 3.50,3</t>
  </si>
  <si>
    <t xml:space="preserve"> 4.51,1</t>
  </si>
  <si>
    <t xml:space="preserve">  17/3</t>
  </si>
  <si>
    <t xml:space="preserve">  24/3</t>
  </si>
  <si>
    <t xml:space="preserve"> 3.57,8</t>
  </si>
  <si>
    <t xml:space="preserve"> 4.48,8</t>
  </si>
  <si>
    <t xml:space="preserve"> 3.57,1</t>
  </si>
  <si>
    <t xml:space="preserve"> 4.44,6</t>
  </si>
  <si>
    <t xml:space="preserve">  27/3</t>
  </si>
  <si>
    <t>+ 2.41,2</t>
  </si>
  <si>
    <t xml:space="preserve"> 3.49,9</t>
  </si>
  <si>
    <t xml:space="preserve"> 4.49,6</t>
  </si>
  <si>
    <t xml:space="preserve"> 3.56,8</t>
  </si>
  <si>
    <t xml:space="preserve"> 4.47,6</t>
  </si>
  <si>
    <t xml:space="preserve"> 3.56,7</t>
  </si>
  <si>
    <t xml:space="preserve"> 4.58,5</t>
  </si>
  <si>
    <t xml:space="preserve"> 3.55,5</t>
  </si>
  <si>
    <t xml:space="preserve"> 4.52,6</t>
  </si>
  <si>
    <t xml:space="preserve">  28/2</t>
  </si>
  <si>
    <t xml:space="preserve"> 3.54,1</t>
  </si>
  <si>
    <t xml:space="preserve"> 4.54,1</t>
  </si>
  <si>
    <t xml:space="preserve"> 3.56,9</t>
  </si>
  <si>
    <t xml:space="preserve"> 4.50,0</t>
  </si>
  <si>
    <t xml:space="preserve">  26/1</t>
  </si>
  <si>
    <t xml:space="preserve"> 3.57,3</t>
  </si>
  <si>
    <t xml:space="preserve"> 4.59,1</t>
  </si>
  <si>
    <t xml:space="preserve"> 4.52,5</t>
  </si>
  <si>
    <t xml:space="preserve">  23/2</t>
  </si>
  <si>
    <t xml:space="preserve"> 3.59,7</t>
  </si>
  <si>
    <t xml:space="preserve"> 4.56,2</t>
  </si>
  <si>
    <t xml:space="preserve"> 4.03,6</t>
  </si>
  <si>
    <t xml:space="preserve"> 4.50,4</t>
  </si>
  <si>
    <t xml:space="preserve"> 4.03,7</t>
  </si>
  <si>
    <t xml:space="preserve"> 5.02,2</t>
  </si>
  <si>
    <t xml:space="preserve"> 4.04,4</t>
  </si>
  <si>
    <t xml:space="preserve">  33/5</t>
  </si>
  <si>
    <t xml:space="preserve">  27/5</t>
  </si>
  <si>
    <t xml:space="preserve"> 4.48,1</t>
  </si>
  <si>
    <t xml:space="preserve"> 3.47,8</t>
  </si>
  <si>
    <t xml:space="preserve"> 4.06,3</t>
  </si>
  <si>
    <t xml:space="preserve"> 5.04,9</t>
  </si>
  <si>
    <t xml:space="preserve"> 4.09,1</t>
  </si>
  <si>
    <t xml:space="preserve"> 5.01,2</t>
  </si>
  <si>
    <t xml:space="preserve">  36/1</t>
  </si>
  <si>
    <t xml:space="preserve">  19/7</t>
  </si>
  <si>
    <t xml:space="preserve">  30/8</t>
  </si>
  <si>
    <t xml:space="preserve">  25/4</t>
  </si>
  <si>
    <t xml:space="preserve"> 4.21,5</t>
  </si>
  <si>
    <t xml:space="preserve"> 4.12,6</t>
  </si>
  <si>
    <t xml:space="preserve"> 4.57,5</t>
  </si>
  <si>
    <t xml:space="preserve">  37/6</t>
  </si>
  <si>
    <t xml:space="preserve">  34/6</t>
  </si>
  <si>
    <t xml:space="preserve">  31/6</t>
  </si>
  <si>
    <t xml:space="preserve"> 11/2</t>
  </si>
  <si>
    <t xml:space="preserve"> 0.30</t>
  </si>
  <si>
    <t xml:space="preserve">  25/7</t>
  </si>
  <si>
    <t xml:space="preserve">  37/7</t>
  </si>
  <si>
    <t xml:space="preserve">  20/5</t>
  </si>
  <si>
    <t xml:space="preserve">  51/4</t>
  </si>
  <si>
    <t xml:space="preserve">  22/3</t>
  </si>
  <si>
    <t xml:space="preserve">  34/4</t>
  </si>
  <si>
    <t xml:space="preserve">  31/2</t>
  </si>
  <si>
    <t xml:space="preserve">  29/1</t>
  </si>
  <si>
    <t xml:space="preserve">  33/3</t>
  </si>
  <si>
    <t xml:space="preserve">  35/10</t>
  </si>
  <si>
    <t xml:space="preserve"> 3.52,0</t>
  </si>
  <si>
    <t xml:space="preserve"> 5.12,8</t>
  </si>
  <si>
    <t xml:space="preserve"> 3.54,5</t>
  </si>
  <si>
    <t xml:space="preserve"> 5.09,8</t>
  </si>
  <si>
    <t>WHEEL</t>
  </si>
  <si>
    <t xml:space="preserve">  42/9</t>
  </si>
  <si>
    <t xml:space="preserve">  41/9</t>
  </si>
  <si>
    <t xml:space="preserve">  32/10</t>
  </si>
  <si>
    <t xml:space="preserve"> 4.03,8</t>
  </si>
  <si>
    <t xml:space="preserve"> 4.57,9</t>
  </si>
  <si>
    <t xml:space="preserve"> 4.07,0</t>
  </si>
  <si>
    <t xml:space="preserve"> 4.55,3</t>
  </si>
  <si>
    <t xml:space="preserve">  42/3</t>
  </si>
  <si>
    <t xml:space="preserve">  35/1</t>
  </si>
  <si>
    <t xml:space="preserve">  38/2</t>
  </si>
  <si>
    <t xml:space="preserve"> 4.08,4</t>
  </si>
  <si>
    <t xml:space="preserve"> 5.00,2</t>
  </si>
  <si>
    <t xml:space="preserve">  43/5</t>
  </si>
  <si>
    <t xml:space="preserve">  36/5</t>
  </si>
  <si>
    <t xml:space="preserve"> 4.10,3</t>
  </si>
  <si>
    <t xml:space="preserve"> 4.13,5</t>
  </si>
  <si>
    <t xml:space="preserve"> 5.07,4</t>
  </si>
  <si>
    <t xml:space="preserve">  40/7</t>
  </si>
  <si>
    <t xml:space="preserve"> 4.12,9</t>
  </si>
  <si>
    <t xml:space="preserve"> 5.05,7</t>
  </si>
  <si>
    <t xml:space="preserve"> 4.15,5</t>
  </si>
  <si>
    <t xml:space="preserve"> 5.01,0</t>
  </si>
  <si>
    <t xml:space="preserve"> 4.16,0</t>
  </si>
  <si>
    <t xml:space="preserve"> 5.15,7</t>
  </si>
  <si>
    <t xml:space="preserve"> 4.18,3</t>
  </si>
  <si>
    <t xml:space="preserve"> 5.11,7</t>
  </si>
  <si>
    <t xml:space="preserve">  48/6</t>
  </si>
  <si>
    <t xml:space="preserve">  42/2</t>
  </si>
  <si>
    <t xml:space="preserve"> 4.17,2</t>
  </si>
  <si>
    <t xml:space="preserve"> 5.19,1</t>
  </si>
  <si>
    <t xml:space="preserve"> 4.19,8</t>
  </si>
  <si>
    <t xml:space="preserve"> 5.01,9</t>
  </si>
  <si>
    <t xml:space="preserve">  44/7</t>
  </si>
  <si>
    <t xml:space="preserve">  36/7</t>
  </si>
  <si>
    <t xml:space="preserve"> 4.04,1</t>
  </si>
  <si>
    <t xml:space="preserve"> 5.45,4</t>
  </si>
  <si>
    <t xml:space="preserve"> 4.05,1</t>
  </si>
  <si>
    <t xml:space="preserve"> 5.19,5</t>
  </si>
  <si>
    <t xml:space="preserve">  56/8</t>
  </si>
  <si>
    <t xml:space="preserve">  46/6</t>
  </si>
  <si>
    <t xml:space="preserve"> 4.05,8</t>
  </si>
  <si>
    <t xml:space="preserve"> 5.40,2</t>
  </si>
  <si>
    <t xml:space="preserve"> 4.24,2</t>
  </si>
  <si>
    <t xml:space="preserve"> 5.34,9</t>
  </si>
  <si>
    <t xml:space="preserve">  51/7</t>
  </si>
  <si>
    <t xml:space="preserve">  46/5</t>
  </si>
  <si>
    <t xml:space="preserve">  24/8</t>
  </si>
  <si>
    <t xml:space="preserve">  18/6</t>
  </si>
  <si>
    <t xml:space="preserve"> 4.39,4</t>
  </si>
  <si>
    <t xml:space="preserve"> 4.31,0</t>
  </si>
  <si>
    <t xml:space="preserve"> 5.25,7</t>
  </si>
  <si>
    <t xml:space="preserve">  58/8</t>
  </si>
  <si>
    <t xml:space="preserve">  47/8</t>
  </si>
  <si>
    <t xml:space="preserve"> 4.32,8</t>
  </si>
  <si>
    <t xml:space="preserve"> 5.27,9</t>
  </si>
  <si>
    <t xml:space="preserve"> 4.38,5</t>
  </si>
  <si>
    <t xml:space="preserve"> 5.25,4</t>
  </si>
  <si>
    <t xml:space="preserve"> 4.15,8</t>
  </si>
  <si>
    <t xml:space="preserve"> 5.09,5</t>
  </si>
  <si>
    <t xml:space="preserve"> 6.15,1</t>
  </si>
  <si>
    <t xml:space="preserve"> 5.18,4</t>
  </si>
  <si>
    <t xml:space="preserve">  47/5</t>
  </si>
  <si>
    <t xml:space="preserve">  39/2</t>
  </si>
  <si>
    <t xml:space="preserve">  61/8</t>
  </si>
  <si>
    <t xml:space="preserve"> 4.28,6</t>
  </si>
  <si>
    <t xml:space="preserve"> 5.43,6</t>
  </si>
  <si>
    <t xml:space="preserve"> 4.29,1</t>
  </si>
  <si>
    <t xml:space="preserve">  53/1</t>
  </si>
  <si>
    <t xml:space="preserve">  55/3</t>
  </si>
  <si>
    <t xml:space="preserve">  48/1</t>
  </si>
  <si>
    <t xml:space="preserve">  56/4</t>
  </si>
  <si>
    <t xml:space="preserve"> 4.42,2</t>
  </si>
  <si>
    <t xml:space="preserve"> 5.21,4</t>
  </si>
  <si>
    <t xml:space="preserve"> 5.55,5</t>
  </si>
  <si>
    <t xml:space="preserve">  61/9</t>
  </si>
  <si>
    <t xml:space="preserve">  59/7</t>
  </si>
  <si>
    <t xml:space="preserve">  38/7</t>
  </si>
  <si>
    <t xml:space="preserve"> 4.29,4</t>
  </si>
  <si>
    <t xml:space="preserve"> 5.43,0</t>
  </si>
  <si>
    <t xml:space="preserve"> 4.31,3</t>
  </si>
  <si>
    <t xml:space="preserve"> 5.38,5</t>
  </si>
  <si>
    <t xml:space="preserve">  54/2</t>
  </si>
  <si>
    <t xml:space="preserve">  50/2</t>
  </si>
  <si>
    <t xml:space="preserve">  53/2</t>
  </si>
  <si>
    <t xml:space="preserve"> 4.31,1</t>
  </si>
  <si>
    <t xml:space="preserve"> 5.49,9</t>
  </si>
  <si>
    <t xml:space="preserve"> 5.41,0</t>
  </si>
  <si>
    <t xml:space="preserve">  57/4</t>
  </si>
  <si>
    <t xml:space="preserve">  54/3</t>
  </si>
  <si>
    <t xml:space="preserve"> 4.41,6</t>
  </si>
  <si>
    <t xml:space="preserve"> 5.43,2</t>
  </si>
  <si>
    <t xml:space="preserve"> 4.43,2</t>
  </si>
  <si>
    <t xml:space="preserve"> 5.36,6</t>
  </si>
  <si>
    <t xml:space="preserve">  55/4</t>
  </si>
  <si>
    <t xml:space="preserve">  52/1</t>
  </si>
  <si>
    <t xml:space="preserve">  52/10</t>
  </si>
  <si>
    <t xml:space="preserve">  39/8</t>
  </si>
  <si>
    <t xml:space="preserve"> 51/5</t>
  </si>
  <si>
    <t xml:space="preserve"> 6.06,2</t>
  </si>
  <si>
    <t xml:space="preserve"> 5.02,7</t>
  </si>
  <si>
    <t xml:space="preserve">  60/7</t>
  </si>
  <si>
    <t xml:space="preserve">  57/5</t>
  </si>
  <si>
    <t xml:space="preserve"> 5.58,4</t>
  </si>
  <si>
    <t xml:space="preserve"> 4.50,3</t>
  </si>
  <si>
    <t xml:space="preserve"> 5.57,6</t>
  </si>
  <si>
    <t xml:space="preserve">  63/7</t>
  </si>
  <si>
    <t xml:space="preserve">  58/5</t>
  </si>
  <si>
    <t xml:space="preserve">  57/6</t>
  </si>
  <si>
    <t xml:space="preserve">  59/6</t>
  </si>
  <si>
    <t xml:space="preserve">  32/9</t>
  </si>
  <si>
    <t xml:space="preserve">  50/7</t>
  </si>
  <si>
    <t xml:space="preserve"> 4.23,6</t>
  </si>
  <si>
    <t xml:space="preserve"> 5.20,4</t>
  </si>
  <si>
    <t xml:space="preserve"> 4.22,9</t>
  </si>
  <si>
    <t xml:space="preserve"> 5.19,3</t>
  </si>
  <si>
    <t xml:space="preserve">  52/8</t>
  </si>
  <si>
    <t xml:space="preserve">  45/4</t>
  </si>
  <si>
    <t xml:space="preserve"> 4.47,9</t>
  </si>
  <si>
    <t xml:space="preserve"> 6.16,6</t>
  </si>
  <si>
    <t xml:space="preserve"> 4.54,6</t>
  </si>
  <si>
    <t xml:space="preserve"> 5.41,1</t>
  </si>
  <si>
    <t xml:space="preserve">  65/10</t>
  </si>
  <si>
    <t xml:space="preserve">  62/10</t>
  </si>
  <si>
    <t xml:space="preserve"> 4.22,0</t>
  </si>
  <si>
    <t xml:space="preserve"> 5.20,7</t>
  </si>
  <si>
    <t xml:space="preserve"> 4.27,4</t>
  </si>
  <si>
    <t xml:space="preserve"> 4.40,5</t>
  </si>
  <si>
    <t xml:space="preserve"> 5.36,2</t>
  </si>
  <si>
    <t xml:space="preserve"> 4.41,5</t>
  </si>
  <si>
    <t xml:space="preserve">  59/9</t>
  </si>
  <si>
    <t xml:space="preserve">  50/9</t>
  </si>
  <si>
    <t xml:space="preserve">  54/9</t>
  </si>
  <si>
    <t xml:space="preserve"> 4.46,8</t>
  </si>
  <si>
    <t xml:space="preserve"> 6.08,9</t>
  </si>
  <si>
    <t xml:space="preserve"> 6.01,6</t>
  </si>
  <si>
    <t xml:space="preserve">  56/5</t>
  </si>
  <si>
    <t xml:space="preserve"> 3.48,5</t>
  </si>
  <si>
    <t xml:space="preserve"> 4.09,3</t>
  </si>
  <si>
    <t>RADIATOR</t>
  </si>
  <si>
    <t xml:space="preserve">  39/3</t>
  </si>
  <si>
    <t xml:space="preserve"> 3.51,6</t>
  </si>
  <si>
    <t>OFF</t>
  </si>
  <si>
    <t xml:space="preserve">  40/8</t>
  </si>
  <si>
    <t xml:space="preserve"> 6.00,4</t>
  </si>
  <si>
    <t xml:space="preserve">  62/6</t>
  </si>
  <si>
    <t>15.50,7</t>
  </si>
  <si>
    <t xml:space="preserve">  43/4</t>
  </si>
  <si>
    <t xml:space="preserve">  64/9</t>
  </si>
  <si>
    <t xml:space="preserve"> 1.00</t>
  </si>
  <si>
    <t xml:space="preserve"> 60</t>
  </si>
  <si>
    <t>TC7</t>
  </si>
  <si>
    <t>1 min. early</t>
  </si>
  <si>
    <t>3 min. late</t>
  </si>
  <si>
    <t>0.30</t>
  </si>
  <si>
    <t xml:space="preserve">  29/3</t>
  </si>
  <si>
    <t xml:space="preserve">  25/8</t>
  </si>
  <si>
    <t xml:space="preserve"> 3.54,3</t>
  </si>
  <si>
    <t xml:space="preserve">  30/9</t>
  </si>
  <si>
    <t xml:space="preserve">   9</t>
  </si>
  <si>
    <t>SS6S</t>
  </si>
  <si>
    <t xml:space="preserve">  20</t>
  </si>
  <si>
    <t>SS7F</t>
  </si>
  <si>
    <t xml:space="preserve">  38</t>
  </si>
  <si>
    <t>SS6F</t>
  </si>
  <si>
    <t xml:space="preserve">  58</t>
  </si>
  <si>
    <t xml:space="preserve"> 201</t>
  </si>
  <si>
    <t>SS7S</t>
  </si>
  <si>
    <t xml:space="preserve"> 204</t>
  </si>
  <si>
    <t>SS8F</t>
  </si>
  <si>
    <t xml:space="preserve"> 7.20,5</t>
  </si>
  <si>
    <t xml:space="preserve"> 4.37,3</t>
  </si>
  <si>
    <t xml:space="preserve"> 7.14,2</t>
  </si>
  <si>
    <t xml:space="preserve"> 4.31,9</t>
  </si>
  <si>
    <t xml:space="preserve"> 1.39,8</t>
  </si>
  <si>
    <t>54.07,9</t>
  </si>
  <si>
    <t xml:space="preserve"> 7.37,7</t>
  </si>
  <si>
    <t xml:space="preserve"> 4.41,9</t>
  </si>
  <si>
    <t xml:space="preserve"> 7.29,9</t>
  </si>
  <si>
    <t xml:space="preserve"> 4.37,5</t>
  </si>
  <si>
    <t xml:space="preserve"> 1.44,8</t>
  </si>
  <si>
    <t>55.26,4</t>
  </si>
  <si>
    <t xml:space="preserve">   3/2</t>
  </si>
  <si>
    <t>+ 1.18,5</t>
  </si>
  <si>
    <t xml:space="preserve"> 7.35,0</t>
  </si>
  <si>
    <t xml:space="preserve"> 4.47,4</t>
  </si>
  <si>
    <t xml:space="preserve"> 7.32,2</t>
  </si>
  <si>
    <t xml:space="preserve"> 4.44,9</t>
  </si>
  <si>
    <t xml:space="preserve"> 1.50,5</t>
  </si>
  <si>
    <t>56.13,5</t>
  </si>
  <si>
    <t xml:space="preserve">   9/4</t>
  </si>
  <si>
    <t>+ 2.05,6</t>
  </si>
  <si>
    <t xml:space="preserve">  4/3</t>
  </si>
  <si>
    <t xml:space="preserve"> 7.50,8</t>
  </si>
  <si>
    <t xml:space="preserve"> 7.51,2</t>
  </si>
  <si>
    <t xml:space="preserve"> 2.01,2</t>
  </si>
  <si>
    <t>57.33,1</t>
  </si>
  <si>
    <t>+ 3.25,2</t>
  </si>
  <si>
    <t xml:space="preserve">  5/1</t>
  </si>
  <si>
    <t xml:space="preserve"> 8.04,3</t>
  </si>
  <si>
    <t xml:space="preserve"> 7.52,4</t>
  </si>
  <si>
    <t xml:space="preserve"> 4.43,7</t>
  </si>
  <si>
    <t xml:space="preserve"> 1.51,1</t>
  </si>
  <si>
    <t>57.58,6</t>
  </si>
  <si>
    <t>+ 3.50,7</t>
  </si>
  <si>
    <t xml:space="preserve">  6/2</t>
  </si>
  <si>
    <t xml:space="preserve"> 7.39,3</t>
  </si>
  <si>
    <t xml:space="preserve"> 8.47,2</t>
  </si>
  <si>
    <t xml:space="preserve"> 1.48,3</t>
  </si>
  <si>
    <t>57.59,5</t>
  </si>
  <si>
    <t xml:space="preserve">  13/2</t>
  </si>
  <si>
    <t xml:space="preserve">  32/6</t>
  </si>
  <si>
    <t>+ 3.51,6</t>
  </si>
  <si>
    <t xml:space="preserve">  7/3</t>
  </si>
  <si>
    <t xml:space="preserve"> 7.58,7</t>
  </si>
  <si>
    <t xml:space="preserve"> 5.03,9</t>
  </si>
  <si>
    <t xml:space="preserve"> 7.51,4</t>
  </si>
  <si>
    <t xml:space="preserve"> 4.53,2</t>
  </si>
  <si>
    <t xml:space="preserve"> 1.49,5</t>
  </si>
  <si>
    <t>58.12,4</t>
  </si>
  <si>
    <t xml:space="preserve">   6/2</t>
  </si>
  <si>
    <t>+ 4.04,5</t>
  </si>
  <si>
    <t xml:space="preserve"> 8.11,2</t>
  </si>
  <si>
    <t xml:space="preserve"> 7.59,7</t>
  </si>
  <si>
    <t xml:space="preserve"> 1.54,4</t>
  </si>
  <si>
    <t>58.25,4</t>
  </si>
  <si>
    <t>+ 4.17,5</t>
  </si>
  <si>
    <t xml:space="preserve">  9/1</t>
  </si>
  <si>
    <t xml:space="preserve"> 8.01,3</t>
  </si>
  <si>
    <t xml:space="preserve"> 4.58,2</t>
  </si>
  <si>
    <t xml:space="preserve"> 8.00,5</t>
  </si>
  <si>
    <t xml:space="preserve"> 4.50,5</t>
  </si>
  <si>
    <t xml:space="preserve"> 1.51,3</t>
  </si>
  <si>
    <t>58.26,6</t>
  </si>
  <si>
    <t>+ 4.18,7</t>
  </si>
  <si>
    <t xml:space="preserve"> 10/4</t>
  </si>
  <si>
    <t xml:space="preserve"> 8.13,6</t>
  </si>
  <si>
    <t xml:space="preserve"> 4.55,2</t>
  </si>
  <si>
    <t xml:space="preserve"> 7.43,5</t>
  </si>
  <si>
    <t xml:space="preserve"> 4.57,3</t>
  </si>
  <si>
    <t xml:space="preserve"> 1.53,3</t>
  </si>
  <si>
    <t>58.36,4</t>
  </si>
  <si>
    <t xml:space="preserve">  20/7</t>
  </si>
  <si>
    <t>+ 4.28,5</t>
  </si>
  <si>
    <t xml:space="preserve"> 8.10,1</t>
  </si>
  <si>
    <t xml:space="preserve"> 7.54,5</t>
  </si>
  <si>
    <t xml:space="preserve"> 4.54,7</t>
  </si>
  <si>
    <t xml:space="preserve"> 1.52,6</t>
  </si>
  <si>
    <t>58.48,3</t>
  </si>
  <si>
    <t xml:space="preserve">  14/4</t>
  </si>
  <si>
    <t>+ 4.40,4</t>
  </si>
  <si>
    <t xml:space="preserve"> 12/2</t>
  </si>
  <si>
    <t xml:space="preserve"> 7.58,1</t>
  </si>
  <si>
    <t xml:space="preserve"> 4.57,0</t>
  </si>
  <si>
    <t xml:space="preserve"> 7.54,8</t>
  </si>
  <si>
    <t xml:space="preserve"> 4.53,4</t>
  </si>
  <si>
    <t xml:space="preserve"> 1.56,9</t>
  </si>
  <si>
    <t>58.53,0</t>
  </si>
  <si>
    <t>+ 4.45,1</t>
  </si>
  <si>
    <t xml:space="preserve"> 13/4</t>
  </si>
  <si>
    <t xml:space="preserve"> 5.02,5</t>
  </si>
  <si>
    <t xml:space="preserve"> 8.01,7</t>
  </si>
  <si>
    <t xml:space="preserve"> 1.48,4</t>
  </si>
  <si>
    <t>58.57,9</t>
  </si>
  <si>
    <t xml:space="preserve">  13/4</t>
  </si>
  <si>
    <t>+ 4.50,0</t>
  </si>
  <si>
    <t xml:space="preserve"> 14/3</t>
  </si>
  <si>
    <t xml:space="preserve"> 7.54,1</t>
  </si>
  <si>
    <t xml:space="preserve"> 9.04,1</t>
  </si>
  <si>
    <t xml:space="preserve"> 4.51,8</t>
  </si>
  <si>
    <t>59.11,7</t>
  </si>
  <si>
    <t>+ 5.03,8</t>
  </si>
  <si>
    <t xml:space="preserve"> 15/2</t>
  </si>
  <si>
    <t xml:space="preserve"> 8.07,2</t>
  </si>
  <si>
    <t xml:space="preserve"> 8.04,7</t>
  </si>
  <si>
    <t xml:space="preserve"> 4.52,9</t>
  </si>
  <si>
    <t xml:space="preserve"> 1.53,5</t>
  </si>
  <si>
    <t>59.20,6</t>
  </si>
  <si>
    <t>+ 5.12,7</t>
  </si>
  <si>
    <t xml:space="preserve"> 16/5</t>
  </si>
  <si>
    <t xml:space="preserve"> 8.09,5</t>
  </si>
  <si>
    <t xml:space="preserve"> 4.58,7</t>
  </si>
  <si>
    <t xml:space="preserve"> 8.10,7</t>
  </si>
  <si>
    <t xml:space="preserve"> 4.56,7</t>
  </si>
  <si>
    <t xml:space="preserve"> 2.17,4</t>
  </si>
  <si>
    <t>59.23,2</t>
  </si>
  <si>
    <t xml:space="preserve">  13/5</t>
  </si>
  <si>
    <t xml:space="preserve">  12/6</t>
  </si>
  <si>
    <t xml:space="preserve">  16/6</t>
  </si>
  <si>
    <t xml:space="preserve">  19/6</t>
  </si>
  <si>
    <t>+ 5.15,3</t>
  </si>
  <si>
    <t xml:space="preserve"> 8.18,2</t>
  </si>
  <si>
    <t xml:space="preserve"> 8.09,3</t>
  </si>
  <si>
    <t xml:space="preserve"> 5.00,5</t>
  </si>
  <si>
    <t xml:space="preserve"> 1.50,9</t>
  </si>
  <si>
    <t>59.56,0</t>
  </si>
  <si>
    <t>+ 5.48,1</t>
  </si>
  <si>
    <t xml:space="preserve"> 18/1</t>
  </si>
  <si>
    <t xml:space="preserve"> 8.26,8</t>
  </si>
  <si>
    <t xml:space="preserve"> 8.15,8</t>
  </si>
  <si>
    <t xml:space="preserve"> 4.58,6</t>
  </si>
  <si>
    <t xml:space="preserve"> 1.59,1</t>
  </si>
  <si>
    <t xml:space="preserve"> 1:00.36,4</t>
  </si>
  <si>
    <t>+ 6.28,5</t>
  </si>
  <si>
    <t xml:space="preserve"> 19/2</t>
  </si>
  <si>
    <t xml:space="preserve"> 8.18,9</t>
  </si>
  <si>
    <t xml:space="preserve"> 8.28,2</t>
  </si>
  <si>
    <t xml:space="preserve"> 1.53,7</t>
  </si>
  <si>
    <t xml:space="preserve"> 1:00.39,7</t>
  </si>
  <si>
    <t>+ 6.31,8</t>
  </si>
  <si>
    <t xml:space="preserve"> 20/3</t>
  </si>
  <si>
    <t xml:space="preserve"> 8.22,1</t>
  </si>
  <si>
    <t xml:space="preserve"> 5.03,7</t>
  </si>
  <si>
    <t xml:space="preserve"> 8.12,6</t>
  </si>
  <si>
    <t xml:space="preserve"> 4.58,0</t>
  </si>
  <si>
    <t xml:space="preserve"> 1:00.39,8</t>
  </si>
  <si>
    <t>+ 6.31,9</t>
  </si>
  <si>
    <t xml:space="preserve"> 8.11,4</t>
  </si>
  <si>
    <t xml:space="preserve"> 4.55,6</t>
  </si>
  <si>
    <t xml:space="preserve"> 1.56,4</t>
  </si>
  <si>
    <t xml:space="preserve"> 1:00.55,5</t>
  </si>
  <si>
    <t xml:space="preserve">  15/2</t>
  </si>
  <si>
    <t>+ 6.47,6</t>
  </si>
  <si>
    <t xml:space="preserve"> 22/3</t>
  </si>
  <si>
    <t xml:space="preserve"> 8.31,0</t>
  </si>
  <si>
    <t xml:space="preserve"> 5.04,2</t>
  </si>
  <si>
    <t xml:space="preserve"> 8.21,9</t>
  </si>
  <si>
    <t xml:space="preserve"> 5.02,6</t>
  </si>
  <si>
    <t xml:space="preserve"> 1.58,4</t>
  </si>
  <si>
    <t xml:space="preserve"> 1:01.04,9</t>
  </si>
  <si>
    <t xml:space="preserve">  22/1</t>
  </si>
  <si>
    <t>+ 6.57,0</t>
  </si>
  <si>
    <t xml:space="preserve"> 23/5</t>
  </si>
  <si>
    <t xml:space="preserve"> 8.45,7</t>
  </si>
  <si>
    <t xml:space="preserve"> 5.14,9</t>
  </si>
  <si>
    <t xml:space="preserve"> 8.19,7</t>
  </si>
  <si>
    <t xml:space="preserve"> 5.12,9</t>
  </si>
  <si>
    <t xml:space="preserve"> 1:02.02,7</t>
  </si>
  <si>
    <t xml:space="preserve">  29/7</t>
  </si>
  <si>
    <t>+ 7.54,8</t>
  </si>
  <si>
    <t>10.52,2</t>
  </si>
  <si>
    <t xml:space="preserve"> 5.04,6</t>
  </si>
  <si>
    <t xml:space="preserve"> 8.11,1</t>
  </si>
  <si>
    <t xml:space="preserve"> 1:02.22,8</t>
  </si>
  <si>
    <t xml:space="preserve">  53/10</t>
  </si>
  <si>
    <t>+ 8.14,9</t>
  </si>
  <si>
    <t xml:space="preserve"> 25/6</t>
  </si>
  <si>
    <t xml:space="preserve"> 8.36,2</t>
  </si>
  <si>
    <t xml:space="preserve"> 8.29,7</t>
  </si>
  <si>
    <t xml:space="preserve"> 5.13,5</t>
  </si>
  <si>
    <t xml:space="preserve"> 1.57,6</t>
  </si>
  <si>
    <t xml:space="preserve"> 1:02.26,7</t>
  </si>
  <si>
    <t xml:space="preserve">  28/6</t>
  </si>
  <si>
    <t>+ 8.18,8</t>
  </si>
  <si>
    <t xml:space="preserve"> 26/1</t>
  </si>
  <si>
    <t xml:space="preserve"> 8.45,1</t>
  </si>
  <si>
    <t xml:space="preserve"> 5.16,1</t>
  </si>
  <si>
    <t xml:space="preserve"> 8.43,4</t>
  </si>
  <si>
    <t xml:space="preserve"> 5.09,7</t>
  </si>
  <si>
    <t xml:space="preserve"> 1:02.51,7</t>
  </si>
  <si>
    <t xml:space="preserve">  32/2</t>
  </si>
  <si>
    <t xml:space="preserve">  29/2</t>
  </si>
  <si>
    <t xml:space="preserve">  30/3</t>
  </si>
  <si>
    <t>+ 8.43,8</t>
  </si>
  <si>
    <t xml:space="preserve"> 27/6</t>
  </si>
  <si>
    <t xml:space="preserve"> 7.59,6</t>
  </si>
  <si>
    <t xml:space="preserve"> 5.00,9</t>
  </si>
  <si>
    <t xml:space="preserve"> 7.52,8</t>
  </si>
  <si>
    <t xml:space="preserve"> 1.47,6</t>
  </si>
  <si>
    <t xml:space="preserve"> 1:02.56,7</t>
  </si>
  <si>
    <t xml:space="preserve">   8/5</t>
  </si>
  <si>
    <t>+ 8.48,8</t>
  </si>
  <si>
    <t xml:space="preserve"> 28/5</t>
  </si>
  <si>
    <t xml:space="preserve"> 8.39,0</t>
  </si>
  <si>
    <t xml:space="preserve"> 5.18,6</t>
  </si>
  <si>
    <t xml:space="preserve"> 8.37,9</t>
  </si>
  <si>
    <t xml:space="preserve"> 5.24,2</t>
  </si>
  <si>
    <t xml:space="preserve"> 2.05,6</t>
  </si>
  <si>
    <t xml:space="preserve"> 1:03.17,0</t>
  </si>
  <si>
    <t>+ 9.09,1</t>
  </si>
  <si>
    <t xml:space="preserve"> 29/6</t>
  </si>
  <si>
    <t xml:space="preserve"> 8.42,6</t>
  </si>
  <si>
    <t xml:space="preserve"> 5.22,6</t>
  </si>
  <si>
    <t xml:space="preserve"> 8.46,1</t>
  </si>
  <si>
    <t xml:space="preserve"> 5.23,1</t>
  </si>
  <si>
    <t xml:space="preserve"> 1.57,3</t>
  </si>
  <si>
    <t xml:space="preserve"> 1:03.49,9</t>
  </si>
  <si>
    <t>+ 9.42,0</t>
  </si>
  <si>
    <t xml:space="preserve"> 30/7</t>
  </si>
  <si>
    <t xml:space="preserve"> 8.59,9</t>
  </si>
  <si>
    <t xml:space="preserve"> 9.00,0</t>
  </si>
  <si>
    <t xml:space="preserve"> 5.16,7</t>
  </si>
  <si>
    <t xml:space="preserve"> 2.00,0</t>
  </si>
  <si>
    <t xml:space="preserve"> 1:04.13,4</t>
  </si>
  <si>
    <t xml:space="preserve">  35/6</t>
  </si>
  <si>
    <t xml:space="preserve">  35/7</t>
  </si>
  <si>
    <t>+10.05,5</t>
  </si>
  <si>
    <t xml:space="preserve"> 31/2</t>
  </si>
  <si>
    <t xml:space="preserve"> 8.56,9</t>
  </si>
  <si>
    <t xml:space="preserve"> 5.32,3</t>
  </si>
  <si>
    <t xml:space="preserve"> 9.00,5</t>
  </si>
  <si>
    <t xml:space="preserve"> 5.16,8</t>
  </si>
  <si>
    <t xml:space="preserve"> 2.01,3</t>
  </si>
  <si>
    <t xml:space="preserve"> 1:04.52,1</t>
  </si>
  <si>
    <t xml:space="preserve">  34/2</t>
  </si>
  <si>
    <t>+10.44,2</t>
  </si>
  <si>
    <t xml:space="preserve"> 32/4</t>
  </si>
  <si>
    <t xml:space="preserve"> 9.11,2</t>
  </si>
  <si>
    <t xml:space="preserve"> 5.32,7</t>
  </si>
  <si>
    <t xml:space="preserve"> 9.16,8</t>
  </si>
  <si>
    <t xml:space="preserve"> 1.56,7</t>
  </si>
  <si>
    <t xml:space="preserve"> 1:05.33,4</t>
  </si>
  <si>
    <t xml:space="preserve">  42/5</t>
  </si>
  <si>
    <t xml:space="preserve">  39/4</t>
  </si>
  <si>
    <t xml:space="preserve">  40/4</t>
  </si>
  <si>
    <t>+11.25,5</t>
  </si>
  <si>
    <t xml:space="preserve"> 33/3</t>
  </si>
  <si>
    <t xml:space="preserve"> 9.36,4</t>
  </si>
  <si>
    <t xml:space="preserve"> 8.33,5</t>
  </si>
  <si>
    <t xml:space="preserve"> 1:05.43,6</t>
  </si>
  <si>
    <t xml:space="preserve">  31/1</t>
  </si>
  <si>
    <t xml:space="preserve">  27/1</t>
  </si>
  <si>
    <t>+11.35,7</t>
  </si>
  <si>
    <t xml:space="preserve"> 34/7</t>
  </si>
  <si>
    <t>15.43,5</t>
  </si>
  <si>
    <t xml:space="preserve"> 4.55,9</t>
  </si>
  <si>
    <t xml:space="preserve"> 8.11,9</t>
  </si>
  <si>
    <t xml:space="preserve"> 4.52,0</t>
  </si>
  <si>
    <t xml:space="preserve"> 2.04,6</t>
  </si>
  <si>
    <t xml:space="preserve"> 1:05.49,0</t>
  </si>
  <si>
    <t xml:space="preserve">  10/5</t>
  </si>
  <si>
    <t>+11.41,1</t>
  </si>
  <si>
    <t xml:space="preserve"> 35/4</t>
  </si>
  <si>
    <t xml:space="preserve"> 9.08,3</t>
  </si>
  <si>
    <t xml:space="preserve"> 9.21,7</t>
  </si>
  <si>
    <t xml:space="preserve"> 5.24,3</t>
  </si>
  <si>
    <t xml:space="preserve"> 2.01,4</t>
  </si>
  <si>
    <t xml:space="preserve"> 1:05.54,6</t>
  </si>
  <si>
    <t xml:space="preserve">  37/4</t>
  </si>
  <si>
    <t xml:space="preserve">  39/5</t>
  </si>
  <si>
    <t>+11.46,7</t>
  </si>
  <si>
    <t xml:space="preserve"> 36/5</t>
  </si>
  <si>
    <t xml:space="preserve"> 9.16,9</t>
  </si>
  <si>
    <t xml:space="preserve"> 5.18,5</t>
  </si>
  <si>
    <t xml:space="preserve"> 8.45,6</t>
  </si>
  <si>
    <t xml:space="preserve"> 5.08,0</t>
  </si>
  <si>
    <t xml:space="preserve"> 2.00,6</t>
  </si>
  <si>
    <t xml:space="preserve"> 1:06.26,4</t>
  </si>
  <si>
    <t xml:space="preserve">  34/3</t>
  </si>
  <si>
    <t>+12.18,5</t>
  </si>
  <si>
    <t xml:space="preserve"> 37/5</t>
  </si>
  <si>
    <t xml:space="preserve"> 9.17,1</t>
  </si>
  <si>
    <t xml:space="preserve"> 5.18,0</t>
  </si>
  <si>
    <t xml:space="preserve"> 8.50,5</t>
  </si>
  <si>
    <t xml:space="preserve"> 5.08,4</t>
  </si>
  <si>
    <t xml:space="preserve"> 2.40,7</t>
  </si>
  <si>
    <t xml:space="preserve"> 1:08.17,9</t>
  </si>
  <si>
    <t xml:space="preserve">  33/7</t>
  </si>
  <si>
    <t>+14.10,0</t>
  </si>
  <si>
    <t xml:space="preserve"> 38/8</t>
  </si>
  <si>
    <t xml:space="preserve"> 9.44,2</t>
  </si>
  <si>
    <t xml:space="preserve"> 5.44,6</t>
  </si>
  <si>
    <t>10.07,0</t>
  </si>
  <si>
    <t xml:space="preserve"> 5.51,9</t>
  </si>
  <si>
    <t xml:space="preserve"> 2.00,4</t>
  </si>
  <si>
    <t xml:space="preserve"> 1:09.12,4</t>
  </si>
  <si>
    <t xml:space="preserve">  45/9</t>
  </si>
  <si>
    <t xml:space="preserve">  49/9</t>
  </si>
  <si>
    <t>+15.04,5</t>
  </si>
  <si>
    <t xml:space="preserve"> 39/5</t>
  </si>
  <si>
    <t xml:space="preserve"> 9.40,7</t>
  </si>
  <si>
    <t xml:space="preserve"> 5.56,1</t>
  </si>
  <si>
    <t xml:space="preserve"> 9.47,1</t>
  </si>
  <si>
    <t xml:space="preserve"> 5.43,1</t>
  </si>
  <si>
    <t xml:space="preserve"> 1.52,3</t>
  </si>
  <si>
    <t xml:space="preserve"> 1:09.50,9</t>
  </si>
  <si>
    <t xml:space="preserve">  50/6</t>
  </si>
  <si>
    <t>+15.43,0</t>
  </si>
  <si>
    <t xml:space="preserve"> 40/1</t>
  </si>
  <si>
    <t>10.02,4</t>
  </si>
  <si>
    <t xml:space="preserve"> 5.53,2</t>
  </si>
  <si>
    <t xml:space="preserve"> 9.41,4</t>
  </si>
  <si>
    <t xml:space="preserve"> 5.44,8</t>
  </si>
  <si>
    <t xml:space="preserve"> 2.14,7</t>
  </si>
  <si>
    <t xml:space="preserve"> 1:10.09,5</t>
  </si>
  <si>
    <t xml:space="preserve">  47/2</t>
  </si>
  <si>
    <t xml:space="preserve">  48/3</t>
  </si>
  <si>
    <t xml:space="preserve">  43/1</t>
  </si>
  <si>
    <t xml:space="preserve">  45/2</t>
  </si>
  <si>
    <t>+16.01,6</t>
  </si>
  <si>
    <t xml:space="preserve"> 41/6</t>
  </si>
  <si>
    <t xml:space="preserve"> 8.35,7</t>
  </si>
  <si>
    <t xml:space="preserve"> 5.08,5</t>
  </si>
  <si>
    <t xml:space="preserve"> 1.52,9</t>
  </si>
  <si>
    <t xml:space="preserve"> 1:10.29,4</t>
  </si>
  <si>
    <t>+16.21,5</t>
  </si>
  <si>
    <t xml:space="preserve"> 8.49,9</t>
  </si>
  <si>
    <t xml:space="preserve"> 5.12,5</t>
  </si>
  <si>
    <t>11.49,8</t>
  </si>
  <si>
    <t xml:space="preserve"> 5.22,3</t>
  </si>
  <si>
    <t xml:space="preserve"> 2.08,9</t>
  </si>
  <si>
    <t xml:space="preserve"> 1:11.21,1</t>
  </si>
  <si>
    <t xml:space="preserve">  27/6</t>
  </si>
  <si>
    <t xml:space="preserve">  52/7</t>
  </si>
  <si>
    <t>+17.13,2</t>
  </si>
  <si>
    <t xml:space="preserve"> 43/2</t>
  </si>
  <si>
    <t>10.33,2</t>
  </si>
  <si>
    <t xml:space="preserve"> 5.45,1</t>
  </si>
  <si>
    <t xml:space="preserve"> 9.56,3</t>
  </si>
  <si>
    <t xml:space="preserve"> 2.31,3</t>
  </si>
  <si>
    <t xml:space="preserve"> 1:11.44,7</t>
  </si>
  <si>
    <t xml:space="preserve">  52/6</t>
  </si>
  <si>
    <t xml:space="preserve">  46/1</t>
  </si>
  <si>
    <t xml:space="preserve">  44/1</t>
  </si>
  <si>
    <t xml:space="preserve">  50/5</t>
  </si>
  <si>
    <t>+17.36,8</t>
  </si>
  <si>
    <t xml:space="preserve"> 44/7</t>
  </si>
  <si>
    <t xml:space="preserve"> 8.47,6</t>
  </si>
  <si>
    <t xml:space="preserve"> 8.49,2</t>
  </si>
  <si>
    <t xml:space="preserve"> 5.20,0</t>
  </si>
  <si>
    <t xml:space="preserve"> 1.54,8</t>
  </si>
  <si>
    <t xml:space="preserve"> 1:13.26,7</t>
  </si>
  <si>
    <t xml:space="preserve">  23/5</t>
  </si>
  <si>
    <t>+19.18,8</t>
  </si>
  <si>
    <t xml:space="preserve"> 45/3</t>
  </si>
  <si>
    <t>10.14,0</t>
  </si>
  <si>
    <t xml:space="preserve"> 5.57,8</t>
  </si>
  <si>
    <t xml:space="preserve"> 9.53,0</t>
  </si>
  <si>
    <t xml:space="preserve"> 5.55,8</t>
  </si>
  <si>
    <t xml:space="preserve"> 2.27,0</t>
  </si>
  <si>
    <t xml:space="preserve"> 1:14.29,3</t>
  </si>
  <si>
    <t xml:space="preserve">  49/4</t>
  </si>
  <si>
    <t xml:space="preserve">  47/4</t>
  </si>
  <si>
    <t>+20.21,4</t>
  </si>
  <si>
    <t xml:space="preserve"> 46/6</t>
  </si>
  <si>
    <t xml:space="preserve"> 9.03,6</t>
  </si>
  <si>
    <t xml:space="preserve"> 5.31,4</t>
  </si>
  <si>
    <t xml:space="preserve"> 9.02,7</t>
  </si>
  <si>
    <t xml:space="preserve"> 5.28,6</t>
  </si>
  <si>
    <t xml:space="preserve"> 2.15,2</t>
  </si>
  <si>
    <t xml:space="preserve"> 1:16.22,8</t>
  </si>
  <si>
    <t xml:space="preserve">  36/3</t>
  </si>
  <si>
    <t xml:space="preserve">  40/5</t>
  </si>
  <si>
    <t>+22.14,9</t>
  </si>
  <si>
    <t xml:space="preserve"> 47/4</t>
  </si>
  <si>
    <t>15.47,2</t>
  </si>
  <si>
    <t xml:space="preserve"> 5.56,5</t>
  </si>
  <si>
    <t xml:space="preserve"> 9.46,5</t>
  </si>
  <si>
    <t xml:space="preserve"> 5.47,0</t>
  </si>
  <si>
    <t xml:space="preserve"> 2.30,2</t>
  </si>
  <si>
    <t xml:space="preserve"> 1:17.49,5</t>
  </si>
  <si>
    <t xml:space="preserve">  55/7</t>
  </si>
  <si>
    <t xml:space="preserve">  52/5</t>
  </si>
  <si>
    <t xml:space="preserve">  45/3</t>
  </si>
  <si>
    <t xml:space="preserve">  47/3</t>
  </si>
  <si>
    <t>+23.41,6</t>
  </si>
  <si>
    <t xml:space="preserve"> 48/7</t>
  </si>
  <si>
    <t xml:space="preserve"> 9.25,0</t>
  </si>
  <si>
    <t xml:space="preserve"> 5.39,2</t>
  </si>
  <si>
    <t xml:space="preserve"> 9.29,1</t>
  </si>
  <si>
    <t xml:space="preserve"> 5.29,6</t>
  </si>
  <si>
    <t xml:space="preserve"> 2.08,5</t>
  </si>
  <si>
    <t xml:space="preserve"> 1:21.47,6</t>
  </si>
  <si>
    <t xml:space="preserve">  43/7</t>
  </si>
  <si>
    <t xml:space="preserve">  41/7</t>
  </si>
  <si>
    <t>+27.39,7</t>
  </si>
  <si>
    <t xml:space="preserve"> 49/9</t>
  </si>
  <si>
    <t>10.14,7</t>
  </si>
  <si>
    <t xml:space="preserve"> 5.54,2</t>
  </si>
  <si>
    <t>10.24,4</t>
  </si>
  <si>
    <t xml:space="preserve"> 5.56,2</t>
  </si>
  <si>
    <t xml:space="preserve"> 2.20,0</t>
  </si>
  <si>
    <t xml:space="preserve"> 1:22.34,8</t>
  </si>
  <si>
    <t xml:space="preserve">  51/10</t>
  </si>
  <si>
    <t xml:space="preserve">  46/10</t>
  </si>
  <si>
    <t>+28.26,9</t>
  </si>
  <si>
    <t xml:space="preserve"> 50/10</t>
  </si>
  <si>
    <t xml:space="preserve"> 9.37,7</t>
  </si>
  <si>
    <t xml:space="preserve"> 5.41,4</t>
  </si>
  <si>
    <t xml:space="preserve"> 9.31,6</t>
  </si>
  <si>
    <t xml:space="preserve"> 5.46,5</t>
  </si>
  <si>
    <t xml:space="preserve"> 2.11,6</t>
  </si>
  <si>
    <t xml:space="preserve"> 1:23.06,0</t>
  </si>
  <si>
    <t xml:space="preserve">  44/8</t>
  </si>
  <si>
    <t xml:space="preserve">  42/8</t>
  </si>
  <si>
    <t>+28.58,1</t>
  </si>
  <si>
    <t>10.19,3</t>
  </si>
  <si>
    <t xml:space="preserve"> 6.09,5</t>
  </si>
  <si>
    <t>10.14,2</t>
  </si>
  <si>
    <t xml:space="preserve"> 5.58,8</t>
  </si>
  <si>
    <t xml:space="preserve"> 2.23,3</t>
  </si>
  <si>
    <t xml:space="preserve"> 1:28.50,0</t>
  </si>
  <si>
    <t>+34.42,1</t>
  </si>
  <si>
    <t xml:space="preserve"> 9.43,0</t>
  </si>
  <si>
    <t xml:space="preserve"> 5.46,0</t>
  </si>
  <si>
    <t xml:space="preserve"> 9.43,5</t>
  </si>
  <si>
    <t xml:space="preserve"> 5.51,4</t>
  </si>
  <si>
    <t xml:space="preserve">  45/1</t>
  </si>
  <si>
    <t xml:space="preserve">  44/2</t>
  </si>
  <si>
    <t xml:space="preserve">  48/4</t>
  </si>
  <si>
    <t xml:space="preserve"> 8.17,3</t>
  </si>
  <si>
    <t>TRANSMISSION</t>
  </si>
  <si>
    <t>10.06,8</t>
  </si>
  <si>
    <t xml:space="preserve"> 8.32,2</t>
  </si>
  <si>
    <t>AXLE</t>
  </si>
  <si>
    <t>ENGINE</t>
  </si>
  <si>
    <t>-</t>
  </si>
  <si>
    <t>2:26.14,0</t>
  </si>
  <si>
    <t>Started   67 /  Finished   51</t>
  </si>
  <si>
    <t xml:space="preserve">   1</t>
  </si>
  <si>
    <t xml:space="preserve">   5</t>
  </si>
  <si>
    <t xml:space="preserve">   8</t>
  </si>
  <si>
    <t xml:space="preserve">  22</t>
  </si>
  <si>
    <t xml:space="preserve"> 208</t>
  </si>
  <si>
    <t xml:space="preserve">  12</t>
  </si>
  <si>
    <t xml:space="preserve">  15</t>
  </si>
  <si>
    <t xml:space="preserve">  17</t>
  </si>
  <si>
    <t xml:space="preserve">  25</t>
  </si>
  <si>
    <t xml:space="preserve">   6</t>
  </si>
  <si>
    <t>Started    9 /  Finished    7</t>
  </si>
  <si>
    <t>Started    4 /  Finished    3</t>
  </si>
  <si>
    <t xml:space="preserve">  14</t>
  </si>
  <si>
    <t>+ 0.27,6</t>
  </si>
  <si>
    <t xml:space="preserve">   7</t>
  </si>
  <si>
    <t>+ 0.46,3</t>
  </si>
  <si>
    <t>Started   11 /  Finished    7</t>
  </si>
  <si>
    <t xml:space="preserve"> 209</t>
  </si>
  <si>
    <t>+ 1.22,0</t>
  </si>
  <si>
    <t xml:space="preserve"> 206</t>
  </si>
  <si>
    <t>Started   11 /  Finished   10</t>
  </si>
  <si>
    <t xml:space="preserve">  28</t>
  </si>
  <si>
    <t xml:space="preserve">  29</t>
  </si>
  <si>
    <t>+ 0.03,3</t>
  </si>
  <si>
    <t xml:space="preserve">  31</t>
  </si>
  <si>
    <t>+ 0.28,5</t>
  </si>
  <si>
    <t xml:space="preserve">  42</t>
  </si>
  <si>
    <t xml:space="preserve">  39</t>
  </si>
  <si>
    <t>+ 2.00,4</t>
  </si>
  <si>
    <t xml:space="preserve">  35</t>
  </si>
  <si>
    <t>+ 2.51,9</t>
  </si>
  <si>
    <t>Started    8 /  Finished    5</t>
  </si>
  <si>
    <t xml:space="preserve">  27</t>
  </si>
  <si>
    <t>+ 0.21,7</t>
  </si>
  <si>
    <t xml:space="preserve">  36</t>
  </si>
  <si>
    <t>+ 1.29,4</t>
  </si>
  <si>
    <t>Started    7 /  Finished    7</t>
  </si>
  <si>
    <t>+ 1.46,0</t>
  </si>
  <si>
    <t>+ 1.58,9</t>
  </si>
  <si>
    <t xml:space="preserve">  53</t>
  </si>
  <si>
    <t xml:space="preserve">  57</t>
  </si>
  <si>
    <t>+ 1.35,2</t>
  </si>
  <si>
    <t xml:space="preserve">  60</t>
  </si>
  <si>
    <t>+ 4.19,8</t>
  </si>
  <si>
    <t xml:space="preserve">  59</t>
  </si>
  <si>
    <t>SS12F</t>
  </si>
  <si>
    <t xml:space="preserve">  26</t>
  </si>
  <si>
    <t>SS11S</t>
  </si>
  <si>
    <t xml:space="preserve">  55</t>
  </si>
  <si>
    <t xml:space="preserve">  34</t>
  </si>
  <si>
    <t>SS10S</t>
  </si>
  <si>
    <t xml:space="preserve">  23</t>
  </si>
  <si>
    <t>SS9S</t>
  </si>
  <si>
    <t xml:space="preserve"> 205</t>
  </si>
  <si>
    <t xml:space="preserve"> 203</t>
  </si>
  <si>
    <t xml:space="preserve">  48</t>
  </si>
  <si>
    <t>TC8B</t>
  </si>
  <si>
    <t xml:space="preserve"> 35</t>
  </si>
  <si>
    <t xml:space="preserve"> 51</t>
  </si>
  <si>
    <t>SS13</t>
  </si>
  <si>
    <t>1.00</t>
  </si>
  <si>
    <t>Reg. Point 14.2</t>
  </si>
  <si>
    <t>Avg.speed of winner  111.17 km/h</t>
  </si>
  <si>
    <t>SS5</t>
  </si>
  <si>
    <t>Kivitamm1</t>
  </si>
  <si>
    <t xml:space="preserve"> 122.54 km/h</t>
  </si>
  <si>
    <t xml:space="preserve"> 114.41 km/h</t>
  </si>
  <si>
    <t xml:space="preserve"> 115.58 km/h</t>
  </si>
  <si>
    <t xml:space="preserve"> 111.18 km/h</t>
  </si>
  <si>
    <t xml:space="preserve"> 106.63 km/h</t>
  </si>
  <si>
    <t xml:space="preserve"> 114.86 km/h</t>
  </si>
  <si>
    <t xml:space="preserve"> 118.58 km/h</t>
  </si>
  <si>
    <t xml:space="preserve">  96.90 km/h</t>
  </si>
  <si>
    <t xml:space="preserve"> 7.23 km</t>
  </si>
  <si>
    <t xml:space="preserve"> 29 Sultanjants/Oja</t>
  </si>
  <si>
    <t>SS6</t>
  </si>
  <si>
    <t>Ellamaa1</t>
  </si>
  <si>
    <t xml:space="preserve"> 114.63 km/h</t>
  </si>
  <si>
    <t xml:space="preserve"> 111.51 km/h</t>
  </si>
  <si>
    <t xml:space="preserve"> 109.92 km/h</t>
  </si>
  <si>
    <t xml:space="preserve"> 109.20 km/h</t>
  </si>
  <si>
    <t xml:space="preserve"> 103.43 km/h</t>
  </si>
  <si>
    <t xml:space="preserve"> 109.46 km/h</t>
  </si>
  <si>
    <t xml:space="preserve"> 112.71 km/h</t>
  </si>
  <si>
    <t xml:space="preserve">  91.94 km/h</t>
  </si>
  <si>
    <t xml:space="preserve"> 8.76 km</t>
  </si>
  <si>
    <t xml:space="preserve"> 26 Nikonchuk/Nikonchuk</t>
  </si>
  <si>
    <t xml:space="preserve"> 15 Aigro/Kärtmann</t>
  </si>
  <si>
    <t xml:space="preserve"> 57 Silt/Loel</t>
  </si>
  <si>
    <t>Kivitammi2</t>
  </si>
  <si>
    <t xml:space="preserve"> 125.38 km/h</t>
  </si>
  <si>
    <t xml:space="preserve"> 118.26 km/h</t>
  </si>
  <si>
    <t xml:space="preserve"> 115.02 km/h</t>
  </si>
  <si>
    <t xml:space="preserve"> 110.52 km/h</t>
  </si>
  <si>
    <t xml:space="preserve"> 106.19 km/h</t>
  </si>
  <si>
    <t xml:space="preserve"> 115.42 km/h</t>
  </si>
  <si>
    <t xml:space="preserve"> 120.84 km/h</t>
  </si>
  <si>
    <t xml:space="preserve">  96.72 km/h</t>
  </si>
  <si>
    <t xml:space="preserve"> 27 Jürimäe/Rohtmets</t>
  </si>
  <si>
    <t>SS8</t>
  </si>
  <si>
    <t>Ellamaa2</t>
  </si>
  <si>
    <t xml:space="preserve"> 119.55 km/h</t>
  </si>
  <si>
    <t xml:space="preserve"> 115.01 km/h</t>
  </si>
  <si>
    <t xml:space="preserve"> 112.07 km/h</t>
  </si>
  <si>
    <t xml:space="preserve"> 110.81 km/h</t>
  </si>
  <si>
    <t xml:space="preserve"> 104.70 km/h</t>
  </si>
  <si>
    <t xml:space="preserve"> 112.47 km/h</t>
  </si>
  <si>
    <t xml:space="preserve"> 115.77 km/h</t>
  </si>
  <si>
    <t xml:space="preserve">  93.69 km/h</t>
  </si>
  <si>
    <t xml:space="preserve"> 59 Liukanen/Liukanen</t>
  </si>
  <si>
    <t>SS9</t>
  </si>
  <si>
    <t>Russalu1</t>
  </si>
  <si>
    <t xml:space="preserve"> 108.69 km/h</t>
  </si>
  <si>
    <t xml:space="preserve"> 100.99 km/h</t>
  </si>
  <si>
    <t xml:space="preserve">  98.86 km/h</t>
  </si>
  <si>
    <t xml:space="preserve">  95.97 km/h</t>
  </si>
  <si>
    <t xml:space="preserve">  91.18 km/h</t>
  </si>
  <si>
    <t xml:space="preserve">  99.48 km/h</t>
  </si>
  <si>
    <t xml:space="preserve"> 105.23 km/h</t>
  </si>
  <si>
    <t xml:space="preserve">  82.13 km/h</t>
  </si>
  <si>
    <t>13.30 km</t>
  </si>
  <si>
    <t>SS10</t>
  </si>
  <si>
    <t>Adila1</t>
  </si>
  <si>
    <t xml:space="preserve"> 111.26 km/h</t>
  </si>
  <si>
    <t xml:space="preserve"> 103.88 km/h</t>
  </si>
  <si>
    <t xml:space="preserve"> 105.98 km/h</t>
  </si>
  <si>
    <t xml:space="preserve"> 101.42 km/h</t>
  </si>
  <si>
    <t xml:space="preserve">  97.73 km/h</t>
  </si>
  <si>
    <t xml:space="preserve"> 103.46 km/h</t>
  </si>
  <si>
    <t xml:space="preserve"> 107.35 km/h</t>
  </si>
  <si>
    <t xml:space="preserve">  89.40 km/h</t>
  </si>
  <si>
    <t xml:space="preserve"> 8.57 km</t>
  </si>
  <si>
    <t xml:space="preserve"> 31 Kasari/Kasesalu</t>
  </si>
  <si>
    <t>SS11</t>
  </si>
  <si>
    <t>Russalu2</t>
  </si>
  <si>
    <t xml:space="preserve"> 110.27 km/h</t>
  </si>
  <si>
    <t xml:space="preserve"> 100.84 km/h</t>
  </si>
  <si>
    <t xml:space="preserve"> 101.35 km/h</t>
  </si>
  <si>
    <t xml:space="preserve">  97.50 km/h</t>
  </si>
  <si>
    <t xml:space="preserve">  93.24 km/h</t>
  </si>
  <si>
    <t xml:space="preserve"> 100.91 km/h</t>
  </si>
  <si>
    <t xml:space="preserve"> 105.88 km/h</t>
  </si>
  <si>
    <t xml:space="preserve">  82.35 km/h</t>
  </si>
  <si>
    <t>SS12</t>
  </si>
  <si>
    <t>Adila2</t>
  </si>
  <si>
    <t xml:space="preserve"> 113.47 km/h</t>
  </si>
  <si>
    <t xml:space="preserve"> 105.73 km/h</t>
  </si>
  <si>
    <t xml:space="preserve"> 108.75 km/h</t>
  </si>
  <si>
    <t xml:space="preserve"> 104.16 km/h</t>
  </si>
  <si>
    <t xml:space="preserve"> 102.02 km/h</t>
  </si>
  <si>
    <t xml:space="preserve"> 106.20 km/h</t>
  </si>
  <si>
    <t xml:space="preserve"> 108.29 km/h</t>
  </si>
  <si>
    <t xml:space="preserve">  89.79 km/h</t>
  </si>
  <si>
    <t>Linn</t>
  </si>
  <si>
    <t xml:space="preserve">  69.26 km/h</t>
  </si>
  <si>
    <t xml:space="preserve">  64.72 km/h</t>
  </si>
  <si>
    <t xml:space="preserve">  62.21 km/h</t>
  </si>
  <si>
    <t xml:space="preserve">  61.01 km/h</t>
  </si>
  <si>
    <t xml:space="preserve">  67.43 km/h</t>
  </si>
  <si>
    <t xml:space="preserve">  62.33 km/h</t>
  </si>
  <si>
    <t xml:space="preserve">  63.82 km/h</t>
  </si>
  <si>
    <t xml:space="preserve">  51.31 km/h</t>
  </si>
  <si>
    <t xml:space="preserve"> 1.92 km</t>
  </si>
  <si>
    <t xml:space="preserve"> 36 Valeisa/Reisas</t>
  </si>
  <si>
    <t>Total 100.30 km</t>
  </si>
  <si>
    <t xml:space="preserve"> 35 Tänak/Õunpuu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</si>
</sst>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i/>
      <sz val="9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23" borderId="3" applyNumberFormat="0" applyAlignment="0" applyProtection="0"/>
    <xf numFmtId="0" fontId="11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0" fillId="24" borderId="5" applyNumberFormat="0" applyFont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20" borderId="9" applyNumberFormat="0" applyAlignment="0" applyProtection="0"/>
  </cellStyleXfs>
  <cellXfs count="28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3" fillId="35" borderId="19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left" indent="1"/>
    </xf>
    <xf numFmtId="0" fontId="3" fillId="35" borderId="20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6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3" fillId="35" borderId="15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right"/>
    </xf>
    <xf numFmtId="49" fontId="2" fillId="36" borderId="19" xfId="0" applyNumberFormat="1" applyFont="1" applyFill="1" applyBorder="1" applyAlignment="1">
      <alignment horizontal="right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6" xfId="0" applyNumberFormat="1" applyFont="1" applyFill="1" applyBorder="1" applyAlignment="1">
      <alignment horizontal="right" indent="1"/>
    </xf>
    <xf numFmtId="49" fontId="14" fillId="36" borderId="2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6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17" xfId="0" applyNumberFormat="1" applyFont="1" applyFill="1" applyBorder="1" applyAlignment="1">
      <alignment horizontal="right"/>
    </xf>
    <xf numFmtId="49" fontId="14" fillId="36" borderId="17" xfId="0" applyNumberFormat="1" applyFont="1" applyFill="1" applyBorder="1" applyAlignment="1">
      <alignment/>
    </xf>
    <xf numFmtId="49" fontId="15" fillId="36" borderId="18" xfId="0" applyNumberFormat="1" applyFont="1" applyFill="1" applyBorder="1" applyAlignment="1">
      <alignment horizontal="left" indent="1"/>
    </xf>
    <xf numFmtId="49" fontId="16" fillId="36" borderId="20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17" fillId="36" borderId="12" xfId="0" applyNumberFormat="1" applyFont="1" applyFill="1" applyBorder="1" applyAlignment="1">
      <alignment horizontal="left" indent="1"/>
    </xf>
    <xf numFmtId="49" fontId="17" fillId="36" borderId="14" xfId="0" applyNumberFormat="1" applyFont="1" applyFill="1" applyBorder="1" applyAlignment="1">
      <alignment horizontal="left" indent="1"/>
    </xf>
    <xf numFmtId="0" fontId="17" fillId="36" borderId="17" xfId="0" applyFont="1" applyFill="1" applyBorder="1" applyAlignment="1">
      <alignment horizontal="left" indent="1"/>
    </xf>
    <xf numFmtId="49" fontId="17" fillId="36" borderId="18" xfId="0" applyNumberFormat="1" applyFont="1" applyFill="1" applyBorder="1" applyAlignment="1">
      <alignment horizontal="left" indent="1"/>
    </xf>
    <xf numFmtId="49" fontId="0" fillId="36" borderId="0" xfId="0" applyNumberForma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19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center" vertical="center"/>
    </xf>
    <xf numFmtId="49" fontId="22" fillId="36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6" borderId="15" xfId="0" applyFont="1" applyFill="1" applyBorder="1" applyAlignment="1" quotePrefix="1">
      <alignment horizontal="right" vertical="center"/>
    </xf>
    <xf numFmtId="0" fontId="25" fillId="36" borderId="0" xfId="0" applyNumberFormat="1" applyFont="1" applyFill="1" applyAlignment="1">
      <alignment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vertical="center"/>
    </xf>
    <xf numFmtId="49" fontId="24" fillId="36" borderId="0" xfId="0" applyNumberFormat="1" applyFont="1" applyFill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36" borderId="0" xfId="0" applyNumberFormat="1" applyFont="1" applyFill="1" applyAlignment="1">
      <alignment horizontal="left"/>
    </xf>
    <xf numFmtId="0" fontId="27" fillId="36" borderId="0" xfId="0" applyFont="1" applyFill="1" applyAlignment="1">
      <alignment horizontal="center"/>
    </xf>
    <xf numFmtId="0" fontId="27" fillId="36" borderId="0" xfId="0" applyFont="1" applyFill="1" applyAlignment="1">
      <alignment/>
    </xf>
    <xf numFmtId="0" fontId="29" fillId="36" borderId="0" xfId="0" applyFont="1" applyFill="1" applyAlignment="1">
      <alignment horizontal="center"/>
    </xf>
    <xf numFmtId="0" fontId="27" fillId="36" borderId="0" xfId="0" applyFont="1" applyFill="1" applyAlignment="1">
      <alignment horizontal="left"/>
    </xf>
    <xf numFmtId="0" fontId="29" fillId="36" borderId="0" xfId="0" applyNumberFormat="1" applyFont="1" applyFill="1" applyAlignment="1">
      <alignment horizontal="right"/>
    </xf>
    <xf numFmtId="0" fontId="29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6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30" fillId="0" borderId="0" xfId="0" applyFont="1" applyAlignment="1">
      <alignment/>
    </xf>
    <xf numFmtId="0" fontId="31" fillId="36" borderId="0" xfId="0" applyFont="1" applyFill="1" applyAlignment="1">
      <alignment horizontal="right"/>
    </xf>
    <xf numFmtId="0" fontId="32" fillId="36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36" borderId="0" xfId="0" applyFont="1" applyFill="1" applyAlignment="1">
      <alignment horizontal="center"/>
    </xf>
    <xf numFmtId="172" fontId="32" fillId="0" borderId="0" xfId="0" applyNumberFormat="1" applyFont="1" applyAlignment="1">
      <alignment/>
    </xf>
    <xf numFmtId="0" fontId="31" fillId="36" borderId="0" xfId="0" applyFont="1" applyFill="1" applyAlignment="1" quotePrefix="1">
      <alignment horizontal="right"/>
    </xf>
    <xf numFmtId="172" fontId="32" fillId="36" borderId="0" xfId="0" applyNumberFormat="1" applyFont="1" applyFill="1" applyAlignment="1">
      <alignment/>
    </xf>
    <xf numFmtId="0" fontId="31" fillId="0" borderId="0" xfId="0" applyFont="1" applyAlignment="1">
      <alignment horizontal="right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25" fillId="0" borderId="0" xfId="0" applyNumberFormat="1" applyFont="1" applyAlignment="1">
      <alignment/>
    </xf>
    <xf numFmtId="49" fontId="33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34" fillId="35" borderId="19" xfId="0" applyNumberFormat="1" applyFont="1" applyFill="1" applyBorder="1" applyAlignment="1">
      <alignment horizontal="center"/>
    </xf>
    <xf numFmtId="49" fontId="34" fillId="35" borderId="15" xfId="0" applyNumberFormat="1" applyFont="1" applyFill="1" applyBorder="1" applyAlignment="1">
      <alignment horizontal="center"/>
    </xf>
    <xf numFmtId="0" fontId="34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2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0" fontId="35" fillId="36" borderId="0" xfId="0" applyFont="1" applyFill="1" applyAlignment="1">
      <alignment/>
    </xf>
    <xf numFmtId="0" fontId="36" fillId="37" borderId="12" xfId="0" applyFont="1" applyFill="1" applyBorder="1" applyAlignment="1">
      <alignment/>
    </xf>
    <xf numFmtId="2" fontId="37" fillId="37" borderId="14" xfId="0" applyNumberFormat="1" applyFont="1" applyFill="1" applyBorder="1" applyAlignment="1">
      <alignment horizontal="center"/>
    </xf>
    <xf numFmtId="1" fontId="36" fillId="37" borderId="13" xfId="0" applyNumberFormat="1" applyFont="1" applyFill="1" applyBorder="1" applyAlignment="1">
      <alignment horizontal="right"/>
    </xf>
    <xf numFmtId="0" fontId="36" fillId="37" borderId="12" xfId="0" applyFont="1" applyFill="1" applyBorder="1" applyAlignment="1">
      <alignment horizontal="center"/>
    </xf>
    <xf numFmtId="0" fontId="36" fillId="37" borderId="12" xfId="0" applyFont="1" applyFill="1" applyBorder="1" applyAlignment="1">
      <alignment horizontal="left"/>
    </xf>
    <xf numFmtId="49" fontId="36" fillId="37" borderId="12" xfId="0" applyNumberFormat="1" applyFont="1" applyFill="1" applyBorder="1" applyAlignment="1">
      <alignment horizontal="left"/>
    </xf>
    <xf numFmtId="0" fontId="38" fillId="36" borderId="11" xfId="0" applyNumberFormat="1" applyFont="1" applyFill="1" applyBorder="1" applyAlignment="1">
      <alignment horizontal="right"/>
    </xf>
    <xf numFmtId="0" fontId="38" fillId="36" borderId="10" xfId="0" applyNumberFormat="1" applyFont="1" applyFill="1" applyBorder="1" applyAlignment="1">
      <alignment horizontal="center"/>
    </xf>
    <xf numFmtId="0" fontId="38" fillId="36" borderId="10" xfId="0" applyFont="1" applyFill="1" applyBorder="1" applyAlignment="1">
      <alignment/>
    </xf>
    <xf numFmtId="0" fontId="38" fillId="36" borderId="10" xfId="0" applyFont="1" applyFill="1" applyBorder="1" applyAlignment="1">
      <alignment horizontal="center"/>
    </xf>
    <xf numFmtId="2" fontId="37" fillId="36" borderId="19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49" fontId="29" fillId="34" borderId="0" xfId="0" applyNumberFormat="1" applyFont="1" applyFill="1" applyAlignment="1">
      <alignment horizontal="right"/>
    </xf>
    <xf numFmtId="49" fontId="29" fillId="34" borderId="0" xfId="0" applyNumberFormat="1" applyFont="1" applyFill="1" applyAlignment="1">
      <alignment horizontal="center"/>
    </xf>
    <xf numFmtId="49" fontId="29" fillId="34" borderId="0" xfId="0" applyNumberFormat="1" applyFont="1" applyFill="1" applyAlignment="1">
      <alignment/>
    </xf>
    <xf numFmtId="49" fontId="29" fillId="34" borderId="0" xfId="0" applyNumberFormat="1" applyFont="1" applyFill="1" applyAlignment="1">
      <alignment horizontal="left"/>
    </xf>
    <xf numFmtId="0" fontId="29" fillId="34" borderId="0" xfId="0" applyFont="1" applyFill="1" applyAlignment="1">
      <alignment horizontal="right"/>
    </xf>
    <xf numFmtId="49" fontId="27" fillId="34" borderId="0" xfId="0" applyNumberFormat="1" applyFont="1" applyFill="1" applyAlignment="1">
      <alignment horizontal="right"/>
    </xf>
    <xf numFmtId="49" fontId="27" fillId="34" borderId="0" xfId="0" applyNumberFormat="1" applyFont="1" applyFill="1" applyAlignment="1">
      <alignment horizontal="center"/>
    </xf>
    <xf numFmtId="49" fontId="27" fillId="34" borderId="0" xfId="0" applyNumberFormat="1" applyFont="1" applyFill="1" applyAlignment="1">
      <alignment/>
    </xf>
    <xf numFmtId="49" fontId="27" fillId="34" borderId="0" xfId="0" applyNumberFormat="1" applyFont="1" applyFill="1" applyAlignment="1">
      <alignment horizontal="left"/>
    </xf>
    <xf numFmtId="0" fontId="27" fillId="34" borderId="0" xfId="0" applyFont="1" applyFill="1" applyAlignment="1">
      <alignment horizontal="right"/>
    </xf>
    <xf numFmtId="49" fontId="29" fillId="35" borderId="0" xfId="0" applyNumberFormat="1" applyFont="1" applyFill="1" applyAlignment="1">
      <alignment horizontal="right"/>
    </xf>
    <xf numFmtId="49" fontId="29" fillId="35" borderId="0" xfId="0" applyNumberFormat="1" applyFont="1" applyFill="1" applyAlignment="1">
      <alignment horizontal="center"/>
    </xf>
    <xf numFmtId="49" fontId="29" fillId="35" borderId="0" xfId="0" applyNumberFormat="1" applyFont="1" applyFill="1" applyAlignment="1">
      <alignment/>
    </xf>
    <xf numFmtId="49" fontId="29" fillId="35" borderId="0" xfId="0" applyNumberFormat="1" applyFont="1" applyFill="1" applyAlignment="1">
      <alignment horizontal="left"/>
    </xf>
    <xf numFmtId="0" fontId="29" fillId="35" borderId="0" xfId="0" applyFont="1" applyFill="1" applyAlignment="1">
      <alignment horizontal="right"/>
    </xf>
    <xf numFmtId="49" fontId="27" fillId="35" borderId="0" xfId="0" applyNumberFormat="1" applyFont="1" applyFill="1" applyAlignment="1">
      <alignment horizontal="right"/>
    </xf>
    <xf numFmtId="49" fontId="27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/>
    </xf>
    <xf numFmtId="49" fontId="27" fillId="35" borderId="0" xfId="0" applyNumberFormat="1" applyFont="1" applyFill="1" applyAlignment="1">
      <alignment horizontal="left"/>
    </xf>
    <xf numFmtId="0" fontId="27" fillId="35" borderId="0" xfId="0" applyFont="1" applyFill="1" applyAlignment="1">
      <alignment horizontal="right"/>
    </xf>
    <xf numFmtId="0" fontId="40" fillId="0" borderId="0" xfId="0" applyFont="1" applyAlignment="1" quotePrefix="1">
      <alignment horizontal="left"/>
    </xf>
    <xf numFmtId="0" fontId="37" fillId="35" borderId="11" xfId="0" applyFont="1" applyFill="1" applyBorder="1" applyAlignment="1">
      <alignment horizontal="right"/>
    </xf>
    <xf numFmtId="0" fontId="37" fillId="35" borderId="10" xfId="0" applyFont="1" applyFill="1" applyBorder="1" applyAlignment="1">
      <alignment horizontal="right"/>
    </xf>
    <xf numFmtId="0" fontId="37" fillId="35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/>
    </xf>
    <xf numFmtId="49" fontId="37" fillId="35" borderId="10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horizontal="left"/>
    </xf>
    <xf numFmtId="0" fontId="37" fillId="35" borderId="19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7" fillId="37" borderId="13" xfId="0" applyNumberFormat="1" applyFont="1" applyFill="1" applyBorder="1" applyAlignment="1">
      <alignment horizontal="right"/>
    </xf>
    <xf numFmtId="0" fontId="37" fillId="37" borderId="12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left"/>
    </xf>
    <xf numFmtId="49" fontId="37" fillId="37" borderId="12" xfId="0" applyNumberFormat="1" applyFont="1" applyFill="1" applyBorder="1" applyAlignment="1">
      <alignment horizontal="left"/>
    </xf>
    <xf numFmtId="0" fontId="37" fillId="37" borderId="12" xfId="0" applyFont="1" applyFill="1" applyBorder="1" applyAlignment="1">
      <alignment/>
    </xf>
    <xf numFmtId="0" fontId="25" fillId="36" borderId="0" xfId="0" applyNumberFormat="1" applyFont="1" applyFill="1" applyAlignment="1">
      <alignment/>
    </xf>
    <xf numFmtId="0" fontId="22" fillId="36" borderId="10" xfId="0" applyNumberFormat="1" applyFont="1" applyFill="1" applyBorder="1" applyAlignment="1">
      <alignment horizontal="right"/>
    </xf>
    <xf numFmtId="49" fontId="22" fillId="36" borderId="15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7" fillId="36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4" fillId="0" borderId="20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left" indent="1"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42" fillId="34" borderId="0" xfId="0" applyNumberFormat="1" applyFont="1" applyFill="1" applyAlignment="1">
      <alignment horizontal="left"/>
    </xf>
    <xf numFmtId="0" fontId="40" fillId="34" borderId="0" xfId="0" applyFont="1" applyFill="1" applyAlignment="1">
      <alignment horizontal="center"/>
    </xf>
    <xf numFmtId="0" fontId="40" fillId="34" borderId="0" xfId="0" applyFont="1" applyFill="1" applyAlignment="1">
      <alignment/>
    </xf>
    <xf numFmtId="0" fontId="42" fillId="34" borderId="0" xfId="0" applyFont="1" applyFill="1" applyAlignment="1">
      <alignment horizontal="left"/>
    </xf>
    <xf numFmtId="172" fontId="43" fillId="34" borderId="0" xfId="0" applyNumberFormat="1" applyFont="1" applyFill="1" applyAlignment="1">
      <alignment horizontal="right"/>
    </xf>
    <xf numFmtId="172" fontId="44" fillId="36" borderId="0" xfId="0" applyNumberFormat="1" applyFont="1" applyFill="1" applyAlignment="1">
      <alignment/>
    </xf>
    <xf numFmtId="0" fontId="44" fillId="36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0" fontId="30" fillId="36" borderId="0" xfId="0" applyFont="1" applyFill="1" applyAlignment="1">
      <alignment horizontal="center"/>
    </xf>
    <xf numFmtId="17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1" fillId="34" borderId="0" xfId="0" applyNumberFormat="1" applyFont="1" applyFill="1" applyAlignment="1">
      <alignment horizontal="right"/>
    </xf>
    <xf numFmtId="0" fontId="45" fillId="36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NumberFormat="1" applyFill="1" applyAlignment="1">
      <alignment/>
    </xf>
    <xf numFmtId="0" fontId="46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3" fillId="33" borderId="19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2" fillId="36" borderId="15" xfId="0" applyFont="1" applyFill="1" applyBorder="1" applyAlignment="1">
      <alignment horizontal="right" vertical="center"/>
    </xf>
    <xf numFmtId="0" fontId="38" fillId="36" borderId="19" xfId="0" applyFont="1" applyFill="1" applyBorder="1" applyAlignment="1">
      <alignment/>
    </xf>
    <xf numFmtId="1" fontId="36" fillId="37" borderId="11" xfId="0" applyNumberFormat="1" applyFont="1" applyFill="1" applyBorder="1" applyAlignment="1">
      <alignment horizontal="right"/>
    </xf>
    <xf numFmtId="0" fontId="36" fillId="37" borderId="10" xfId="0" applyFont="1" applyFill="1" applyBorder="1" applyAlignment="1">
      <alignment horizontal="center"/>
    </xf>
    <xf numFmtId="0" fontId="36" fillId="37" borderId="10" xfId="0" applyFont="1" applyFill="1" applyBorder="1" applyAlignment="1">
      <alignment horizontal="left"/>
    </xf>
    <xf numFmtId="49" fontId="36" fillId="37" borderId="10" xfId="0" applyNumberFormat="1" applyFont="1" applyFill="1" applyBorder="1" applyAlignment="1">
      <alignment horizontal="left"/>
    </xf>
    <xf numFmtId="0" fontId="36" fillId="37" borderId="19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49" fontId="17" fillId="36" borderId="13" xfId="0" applyNumberFormat="1" applyFont="1" applyFill="1" applyBorder="1" applyAlignment="1">
      <alignment horizontal="left" indent="1"/>
    </xf>
    <xf numFmtId="0" fontId="17" fillId="36" borderId="22" xfId="0" applyFont="1" applyFill="1" applyBorder="1" applyAlignment="1">
      <alignment horizontal="left" indent="1"/>
    </xf>
    <xf numFmtId="49" fontId="15" fillId="37" borderId="12" xfId="0" applyNumberFormat="1" applyFont="1" applyFill="1" applyBorder="1" applyAlignment="1">
      <alignment horizontal="center"/>
    </xf>
    <xf numFmtId="49" fontId="15" fillId="37" borderId="17" xfId="0" applyNumberFormat="1" applyFont="1" applyFill="1" applyBorder="1" applyAlignment="1">
      <alignment horizontal="center"/>
    </xf>
    <xf numFmtId="0" fontId="44" fillId="36" borderId="0" xfId="0" applyFont="1" applyFill="1" applyAlignment="1">
      <alignment horizontal="right"/>
    </xf>
    <xf numFmtId="2" fontId="47" fillId="36" borderId="19" xfId="0" applyNumberFormat="1" applyFont="1" applyFill="1" applyBorder="1" applyAlignment="1">
      <alignment horizontal="center"/>
    </xf>
    <xf numFmtId="172" fontId="43" fillId="34" borderId="0" xfId="0" applyNumberFormat="1" applyFont="1" applyFill="1" applyAlignment="1" quotePrefix="1">
      <alignment horizontal="right"/>
    </xf>
    <xf numFmtId="49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34" fillId="35" borderId="19" xfId="0" applyFont="1" applyFill="1" applyBorder="1" applyAlignment="1">
      <alignment horizontal="center"/>
    </xf>
    <xf numFmtId="49" fontId="24" fillId="3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ySplit="9" topLeftCell="A52" activePane="bottomLeft" state="frozen"/>
      <selection pane="topLeft" activeCell="A1" sqref="A1"/>
      <selection pane="bottomLeft" activeCell="H67" activeCellId="3" sqref="B51:E51 H51 B67:E67 H67"/>
    </sheetView>
  </sheetViews>
  <sheetFormatPr defaultColWidth="9.140625" defaultRowHeight="12.75"/>
  <cols>
    <col min="1" max="1" width="5.421875" style="88" customWidth="1"/>
    <col min="2" max="2" width="6.00390625" style="95" customWidth="1"/>
    <col min="3" max="3" width="9.140625" style="96" customWidth="1"/>
    <col min="4" max="4" width="22.57421875" style="83" customWidth="1"/>
    <col min="5" max="5" width="20.421875" style="83" bestFit="1" customWidth="1"/>
    <col min="6" max="6" width="11.28125" style="83" customWidth="1"/>
    <col min="7" max="7" width="32.7109375" style="83" bestFit="1" customWidth="1"/>
    <col min="8" max="8" width="23.28125" style="83" customWidth="1"/>
    <col min="9" max="16384" width="9.140625" style="83" customWidth="1"/>
  </cols>
  <sheetData>
    <row r="1" spans="1:9" ht="15" hidden="1">
      <c r="A1" s="78"/>
      <c r="B1" s="79"/>
      <c r="C1" s="80"/>
      <c r="D1" s="81"/>
      <c r="E1" s="81"/>
      <c r="F1" s="82" t="s">
        <v>55</v>
      </c>
      <c r="G1" s="81"/>
      <c r="H1" s="81"/>
      <c r="I1" s="81"/>
    </row>
    <row r="2" spans="1:9" ht="9.75" customHeight="1">
      <c r="A2" s="78"/>
      <c r="B2" s="79"/>
      <c r="C2" s="80"/>
      <c r="D2" s="81"/>
      <c r="E2" s="81"/>
      <c r="F2" s="82"/>
      <c r="G2" s="81"/>
      <c r="H2" s="81"/>
      <c r="I2" s="81"/>
    </row>
    <row r="3" spans="1:7" ht="15">
      <c r="A3" s="78"/>
      <c r="B3" s="79"/>
      <c r="C3" s="80"/>
      <c r="D3" s="81"/>
      <c r="E3" s="81"/>
      <c r="F3" s="82"/>
      <c r="G3" s="81"/>
    </row>
    <row r="4" spans="1:7" ht="15.75">
      <c r="A4" s="84"/>
      <c r="B4" s="85"/>
      <c r="C4" s="80"/>
      <c r="D4" s="81"/>
      <c r="E4" s="102"/>
      <c r="F4" s="101" t="s">
        <v>336</v>
      </c>
      <c r="G4" s="102"/>
    </row>
    <row r="5" spans="1:9" ht="15.75">
      <c r="A5" s="86"/>
      <c r="B5" s="85"/>
      <c r="C5" s="80"/>
      <c r="D5" s="81"/>
      <c r="E5" s="102"/>
      <c r="F5" s="101" t="s">
        <v>337</v>
      </c>
      <c r="G5" s="102"/>
      <c r="H5" s="256" t="s">
        <v>416</v>
      </c>
      <c r="I5" s="204" t="s">
        <v>417</v>
      </c>
    </row>
    <row r="6" spans="1:9" ht="15.75">
      <c r="A6" s="87"/>
      <c r="B6" s="85"/>
      <c r="C6" s="80"/>
      <c r="D6" s="81"/>
      <c r="E6" s="102"/>
      <c r="F6" s="101" t="s">
        <v>338</v>
      </c>
      <c r="G6" s="102"/>
      <c r="H6" s="97" t="s">
        <v>14</v>
      </c>
      <c r="I6" s="204" t="s">
        <v>415</v>
      </c>
    </row>
    <row r="7" spans="1:9" ht="15" customHeight="1">
      <c r="A7" s="87"/>
      <c r="B7" s="79"/>
      <c r="C7" s="80"/>
      <c r="D7" s="81"/>
      <c r="E7" s="81"/>
      <c r="F7" s="81"/>
      <c r="G7" s="81"/>
      <c r="H7" s="97" t="s">
        <v>57</v>
      </c>
      <c r="I7" s="94" t="s">
        <v>414</v>
      </c>
    </row>
    <row r="8" spans="1:9" ht="15.75" customHeight="1">
      <c r="A8" s="87"/>
      <c r="B8" s="98" t="s">
        <v>20</v>
      </c>
      <c r="C8" s="99"/>
      <c r="D8" s="100"/>
      <c r="E8" s="81"/>
      <c r="F8" s="81"/>
      <c r="G8" s="81"/>
      <c r="H8" s="97" t="s">
        <v>58</v>
      </c>
      <c r="I8" s="94" t="s">
        <v>413</v>
      </c>
    </row>
    <row r="9" spans="2:9" ht="12.75">
      <c r="B9" s="89" t="s">
        <v>21</v>
      </c>
      <c r="C9" s="90" t="s">
        <v>22</v>
      </c>
      <c r="D9" s="91" t="s">
        <v>23</v>
      </c>
      <c r="E9" s="92" t="s">
        <v>24</v>
      </c>
      <c r="F9" s="90" t="s">
        <v>25</v>
      </c>
      <c r="G9" s="91" t="s">
        <v>26</v>
      </c>
      <c r="H9" s="91" t="s">
        <v>27</v>
      </c>
      <c r="I9" s="93" t="s">
        <v>28</v>
      </c>
    </row>
    <row r="10" spans="1:9" ht="15" customHeight="1">
      <c r="A10" s="109" t="s">
        <v>344</v>
      </c>
      <c r="B10" s="110">
        <v>1</v>
      </c>
      <c r="C10" s="111" t="s">
        <v>128</v>
      </c>
      <c r="D10" s="112" t="s">
        <v>213</v>
      </c>
      <c r="E10" s="112" t="s">
        <v>214</v>
      </c>
      <c r="F10" s="111" t="s">
        <v>215</v>
      </c>
      <c r="G10" s="112" t="s">
        <v>216</v>
      </c>
      <c r="H10" s="112" t="s">
        <v>217</v>
      </c>
      <c r="I10" s="113" t="s">
        <v>218</v>
      </c>
    </row>
    <row r="11" spans="1:9" ht="15" customHeight="1">
      <c r="A11" s="109" t="s">
        <v>345</v>
      </c>
      <c r="B11" s="110">
        <v>5</v>
      </c>
      <c r="C11" s="111" t="s">
        <v>128</v>
      </c>
      <c r="D11" s="112" t="s">
        <v>222</v>
      </c>
      <c r="E11" s="112" t="s">
        <v>223</v>
      </c>
      <c r="F11" s="111" t="s">
        <v>224</v>
      </c>
      <c r="G11" s="112" t="s">
        <v>225</v>
      </c>
      <c r="H11" s="112" t="s">
        <v>226</v>
      </c>
      <c r="I11" s="113" t="s">
        <v>219</v>
      </c>
    </row>
    <row r="12" spans="1:9" ht="15" customHeight="1">
      <c r="A12" s="109" t="s">
        <v>346</v>
      </c>
      <c r="B12" s="110">
        <v>6</v>
      </c>
      <c r="C12" s="111" t="s">
        <v>128</v>
      </c>
      <c r="D12" s="112" t="s">
        <v>228</v>
      </c>
      <c r="E12" s="112" t="s">
        <v>347</v>
      </c>
      <c r="F12" s="111" t="s">
        <v>224</v>
      </c>
      <c r="G12" s="112" t="s">
        <v>229</v>
      </c>
      <c r="H12" s="112" t="s">
        <v>62</v>
      </c>
      <c r="I12" s="113" t="s">
        <v>220</v>
      </c>
    </row>
    <row r="13" spans="1:9" ht="15" customHeight="1">
      <c r="A13" s="109" t="s">
        <v>348</v>
      </c>
      <c r="B13" s="110">
        <v>7</v>
      </c>
      <c r="C13" s="111" t="s">
        <v>59</v>
      </c>
      <c r="D13" s="112" t="s">
        <v>330</v>
      </c>
      <c r="E13" s="112" t="s">
        <v>331</v>
      </c>
      <c r="F13" s="111" t="s">
        <v>224</v>
      </c>
      <c r="G13" s="112" t="s">
        <v>332</v>
      </c>
      <c r="H13" s="112" t="s">
        <v>65</v>
      </c>
      <c r="I13" s="113" t="s">
        <v>221</v>
      </c>
    </row>
    <row r="14" spans="1:9" ht="15" customHeight="1">
      <c r="A14" s="109" t="s">
        <v>349</v>
      </c>
      <c r="B14" s="110">
        <v>8</v>
      </c>
      <c r="C14" s="111" t="s">
        <v>79</v>
      </c>
      <c r="D14" s="112" t="s">
        <v>126</v>
      </c>
      <c r="E14" s="112" t="s">
        <v>127</v>
      </c>
      <c r="F14" s="111" t="s">
        <v>60</v>
      </c>
      <c r="G14" s="112" t="s">
        <v>66</v>
      </c>
      <c r="H14" s="112" t="s">
        <v>69</v>
      </c>
      <c r="I14" s="113" t="s">
        <v>227</v>
      </c>
    </row>
    <row r="15" spans="1:9" ht="15" customHeight="1">
      <c r="A15" s="109" t="s">
        <v>350</v>
      </c>
      <c r="B15" s="110">
        <v>9</v>
      </c>
      <c r="C15" s="111" t="s">
        <v>128</v>
      </c>
      <c r="D15" s="112" t="s">
        <v>232</v>
      </c>
      <c r="E15" s="112" t="s">
        <v>233</v>
      </c>
      <c r="F15" s="111" t="s">
        <v>82</v>
      </c>
      <c r="G15" s="112" t="s">
        <v>234</v>
      </c>
      <c r="H15" s="112" t="s">
        <v>235</v>
      </c>
      <c r="I15" s="113" t="s">
        <v>230</v>
      </c>
    </row>
    <row r="16" spans="1:9" ht="15" customHeight="1">
      <c r="A16" s="109" t="s">
        <v>351</v>
      </c>
      <c r="B16" s="110">
        <v>10</v>
      </c>
      <c r="C16" s="111" t="s">
        <v>128</v>
      </c>
      <c r="D16" s="112" t="s">
        <v>237</v>
      </c>
      <c r="E16" s="112" t="s">
        <v>238</v>
      </c>
      <c r="F16" s="111" t="s">
        <v>224</v>
      </c>
      <c r="G16" s="112" t="s">
        <v>239</v>
      </c>
      <c r="H16" s="112" t="s">
        <v>240</v>
      </c>
      <c r="I16" s="113" t="s">
        <v>231</v>
      </c>
    </row>
    <row r="17" spans="1:9" ht="15" customHeight="1">
      <c r="A17" s="109" t="s">
        <v>352</v>
      </c>
      <c r="B17" s="110">
        <v>11</v>
      </c>
      <c r="C17" s="111" t="s">
        <v>128</v>
      </c>
      <c r="D17" s="112" t="s">
        <v>242</v>
      </c>
      <c r="E17" s="112" t="s">
        <v>243</v>
      </c>
      <c r="F17" s="111" t="s">
        <v>224</v>
      </c>
      <c r="G17" s="112" t="s">
        <v>244</v>
      </c>
      <c r="H17" s="112" t="s">
        <v>62</v>
      </c>
      <c r="I17" s="113" t="s">
        <v>236</v>
      </c>
    </row>
    <row r="18" spans="1:9" ht="15" customHeight="1">
      <c r="A18" s="109" t="s">
        <v>353</v>
      </c>
      <c r="B18" s="110">
        <v>12</v>
      </c>
      <c r="C18" s="111" t="s">
        <v>79</v>
      </c>
      <c r="D18" s="112" t="s">
        <v>178</v>
      </c>
      <c r="E18" s="112" t="s">
        <v>183</v>
      </c>
      <c r="F18" s="111" t="s">
        <v>60</v>
      </c>
      <c r="G18" s="112" t="s">
        <v>63</v>
      </c>
      <c r="H18" s="112" t="s">
        <v>69</v>
      </c>
      <c r="I18" s="113" t="s">
        <v>241</v>
      </c>
    </row>
    <row r="19" spans="1:9" ht="15" customHeight="1">
      <c r="A19" s="109" t="s">
        <v>354</v>
      </c>
      <c r="B19" s="110">
        <v>14</v>
      </c>
      <c r="C19" s="111" t="s">
        <v>59</v>
      </c>
      <c r="D19" s="112" t="s">
        <v>194</v>
      </c>
      <c r="E19" s="112" t="s">
        <v>195</v>
      </c>
      <c r="F19" s="111" t="s">
        <v>196</v>
      </c>
      <c r="G19" s="112" t="s">
        <v>197</v>
      </c>
      <c r="H19" s="112" t="s">
        <v>65</v>
      </c>
      <c r="I19" s="113" t="s">
        <v>245</v>
      </c>
    </row>
    <row r="20" spans="1:9" ht="15" customHeight="1">
      <c r="A20" s="109" t="s">
        <v>355</v>
      </c>
      <c r="B20" s="110">
        <v>15</v>
      </c>
      <c r="C20" s="111" t="s">
        <v>79</v>
      </c>
      <c r="D20" s="112" t="s">
        <v>70</v>
      </c>
      <c r="E20" s="112" t="s">
        <v>71</v>
      </c>
      <c r="F20" s="111" t="s">
        <v>60</v>
      </c>
      <c r="G20" s="112" t="s">
        <v>66</v>
      </c>
      <c r="H20" s="112" t="s">
        <v>67</v>
      </c>
      <c r="I20" s="113" t="s">
        <v>246</v>
      </c>
    </row>
    <row r="21" spans="1:9" ht="15" customHeight="1">
      <c r="A21" s="109" t="s">
        <v>356</v>
      </c>
      <c r="B21" s="110">
        <v>16</v>
      </c>
      <c r="C21" s="111" t="s">
        <v>128</v>
      </c>
      <c r="D21" s="112" t="s">
        <v>249</v>
      </c>
      <c r="E21" s="112" t="s">
        <v>250</v>
      </c>
      <c r="F21" s="111" t="s">
        <v>224</v>
      </c>
      <c r="G21" s="112" t="s">
        <v>251</v>
      </c>
      <c r="H21" s="112" t="s">
        <v>252</v>
      </c>
      <c r="I21" s="113" t="s">
        <v>247</v>
      </c>
    </row>
    <row r="22" spans="1:9" ht="15" customHeight="1">
      <c r="A22" s="109" t="s">
        <v>357</v>
      </c>
      <c r="B22" s="110">
        <v>17</v>
      </c>
      <c r="C22" s="111" t="s">
        <v>59</v>
      </c>
      <c r="D22" s="112" t="s">
        <v>254</v>
      </c>
      <c r="E22" s="112" t="s">
        <v>255</v>
      </c>
      <c r="F22" s="111" t="s">
        <v>82</v>
      </c>
      <c r="G22" s="112" t="s">
        <v>225</v>
      </c>
      <c r="H22" s="112" t="s">
        <v>65</v>
      </c>
      <c r="I22" s="113" t="s">
        <v>248</v>
      </c>
    </row>
    <row r="23" spans="1:9" ht="15" customHeight="1">
      <c r="A23" s="109" t="s">
        <v>358</v>
      </c>
      <c r="B23" s="110">
        <v>18</v>
      </c>
      <c r="C23" s="111" t="s">
        <v>79</v>
      </c>
      <c r="D23" s="112" t="s">
        <v>257</v>
      </c>
      <c r="E23" s="112" t="s">
        <v>258</v>
      </c>
      <c r="F23" s="111" t="s">
        <v>60</v>
      </c>
      <c r="G23" s="112" t="s">
        <v>66</v>
      </c>
      <c r="H23" s="112" t="s">
        <v>259</v>
      </c>
      <c r="I23" s="113" t="s">
        <v>253</v>
      </c>
    </row>
    <row r="24" spans="1:9" ht="15" customHeight="1">
      <c r="A24" s="109" t="s">
        <v>359</v>
      </c>
      <c r="B24" s="110">
        <v>19</v>
      </c>
      <c r="C24" s="111" t="s">
        <v>79</v>
      </c>
      <c r="D24" s="112" t="s">
        <v>181</v>
      </c>
      <c r="E24" s="112" t="s">
        <v>182</v>
      </c>
      <c r="F24" s="111" t="s">
        <v>60</v>
      </c>
      <c r="G24" s="112" t="s">
        <v>96</v>
      </c>
      <c r="H24" s="112" t="s">
        <v>179</v>
      </c>
      <c r="I24" s="113" t="s">
        <v>256</v>
      </c>
    </row>
    <row r="25" spans="1:9" ht="15" customHeight="1">
      <c r="A25" s="109" t="s">
        <v>360</v>
      </c>
      <c r="B25" s="110">
        <v>20</v>
      </c>
      <c r="C25" s="111" t="s">
        <v>59</v>
      </c>
      <c r="D25" s="112" t="s">
        <v>192</v>
      </c>
      <c r="E25" s="112" t="s">
        <v>193</v>
      </c>
      <c r="F25" s="111" t="s">
        <v>60</v>
      </c>
      <c r="G25" s="112" t="s">
        <v>96</v>
      </c>
      <c r="H25" s="112" t="s">
        <v>65</v>
      </c>
      <c r="I25" s="113" t="s">
        <v>131</v>
      </c>
    </row>
    <row r="26" spans="1:9" ht="15" customHeight="1">
      <c r="A26" s="109" t="s">
        <v>361</v>
      </c>
      <c r="B26" s="110">
        <v>21</v>
      </c>
      <c r="C26" s="111" t="s">
        <v>128</v>
      </c>
      <c r="D26" s="112" t="s">
        <v>260</v>
      </c>
      <c r="E26" s="112" t="s">
        <v>261</v>
      </c>
      <c r="F26" s="111" t="s">
        <v>318</v>
      </c>
      <c r="G26" s="112" t="s">
        <v>262</v>
      </c>
      <c r="H26" s="112" t="s">
        <v>263</v>
      </c>
      <c r="I26" s="113" t="s">
        <v>132</v>
      </c>
    </row>
    <row r="27" spans="1:9" ht="15" customHeight="1">
      <c r="A27" s="109" t="s">
        <v>362</v>
      </c>
      <c r="B27" s="110">
        <v>22</v>
      </c>
      <c r="C27" s="111" t="s">
        <v>128</v>
      </c>
      <c r="D27" s="112" t="s">
        <v>264</v>
      </c>
      <c r="E27" s="112" t="s">
        <v>265</v>
      </c>
      <c r="F27" s="111" t="s">
        <v>224</v>
      </c>
      <c r="G27" s="112" t="s">
        <v>225</v>
      </c>
      <c r="H27" s="112" t="s">
        <v>226</v>
      </c>
      <c r="I27" s="113" t="s">
        <v>133</v>
      </c>
    </row>
    <row r="28" spans="1:9" ht="15" customHeight="1">
      <c r="A28" s="109" t="s">
        <v>363</v>
      </c>
      <c r="B28" s="110">
        <v>200</v>
      </c>
      <c r="C28" s="111" t="s">
        <v>114</v>
      </c>
      <c r="D28" s="112" t="s">
        <v>316</v>
      </c>
      <c r="E28" s="112" t="s">
        <v>317</v>
      </c>
      <c r="F28" s="111" t="s">
        <v>318</v>
      </c>
      <c r="G28" s="112" t="s">
        <v>225</v>
      </c>
      <c r="H28" s="112" t="s">
        <v>319</v>
      </c>
      <c r="I28" s="113" t="s">
        <v>134</v>
      </c>
    </row>
    <row r="29" spans="1:9" ht="15" customHeight="1">
      <c r="A29" s="109" t="s">
        <v>364</v>
      </c>
      <c r="B29" s="110">
        <v>202</v>
      </c>
      <c r="C29" s="111" t="s">
        <v>114</v>
      </c>
      <c r="D29" s="112" t="s">
        <v>320</v>
      </c>
      <c r="E29" s="112" t="s">
        <v>321</v>
      </c>
      <c r="F29" s="111" t="s">
        <v>322</v>
      </c>
      <c r="G29" s="112" t="s">
        <v>323</v>
      </c>
      <c r="H29" s="112" t="s">
        <v>88</v>
      </c>
      <c r="I29" s="113" t="s">
        <v>135</v>
      </c>
    </row>
    <row r="30" spans="1:9" ht="15" customHeight="1">
      <c r="A30" s="109" t="s">
        <v>365</v>
      </c>
      <c r="B30" s="110">
        <v>210</v>
      </c>
      <c r="C30" s="111" t="s">
        <v>114</v>
      </c>
      <c r="D30" s="112" t="s">
        <v>329</v>
      </c>
      <c r="E30" s="112" t="s">
        <v>210</v>
      </c>
      <c r="F30" s="111" t="s">
        <v>211</v>
      </c>
      <c r="G30" s="112" t="s">
        <v>96</v>
      </c>
      <c r="H30" s="112" t="s">
        <v>77</v>
      </c>
      <c r="I30" s="113" t="s">
        <v>136</v>
      </c>
    </row>
    <row r="31" spans="1:9" ht="15" customHeight="1">
      <c r="A31" s="109" t="s">
        <v>366</v>
      </c>
      <c r="B31" s="110">
        <v>206</v>
      </c>
      <c r="C31" s="111" t="s">
        <v>114</v>
      </c>
      <c r="D31" s="112" t="s">
        <v>326</v>
      </c>
      <c r="E31" s="112" t="s">
        <v>327</v>
      </c>
      <c r="F31" s="111" t="s">
        <v>224</v>
      </c>
      <c r="G31" s="112" t="s">
        <v>328</v>
      </c>
      <c r="H31" s="112" t="s">
        <v>77</v>
      </c>
      <c r="I31" s="113" t="s">
        <v>137</v>
      </c>
    </row>
    <row r="32" spans="1:9" ht="15" customHeight="1">
      <c r="A32" s="109" t="s">
        <v>367</v>
      </c>
      <c r="B32" s="110">
        <v>203</v>
      </c>
      <c r="C32" s="111" t="s">
        <v>114</v>
      </c>
      <c r="D32" s="112" t="s">
        <v>324</v>
      </c>
      <c r="E32" s="112" t="s">
        <v>325</v>
      </c>
      <c r="F32" s="111" t="s">
        <v>60</v>
      </c>
      <c r="G32" s="112" t="s">
        <v>61</v>
      </c>
      <c r="H32" s="112" t="s">
        <v>88</v>
      </c>
      <c r="I32" s="113" t="s">
        <v>138</v>
      </c>
    </row>
    <row r="33" spans="1:9" ht="15" customHeight="1">
      <c r="A33" s="109" t="s">
        <v>368</v>
      </c>
      <c r="B33" s="110">
        <v>204</v>
      </c>
      <c r="C33" s="111" t="s">
        <v>114</v>
      </c>
      <c r="D33" s="112" t="s">
        <v>11</v>
      </c>
      <c r="E33" s="112" t="s">
        <v>12</v>
      </c>
      <c r="F33" s="111" t="s">
        <v>60</v>
      </c>
      <c r="G33" s="112" t="s">
        <v>189</v>
      </c>
      <c r="H33" s="112" t="s">
        <v>88</v>
      </c>
      <c r="I33" s="113" t="s">
        <v>139</v>
      </c>
    </row>
    <row r="34" spans="1:9" ht="15" customHeight="1">
      <c r="A34" s="109" t="s">
        <v>369</v>
      </c>
      <c r="B34" s="110">
        <v>205</v>
      </c>
      <c r="C34" s="111" t="s">
        <v>114</v>
      </c>
      <c r="D34" s="112" t="s">
        <v>116</v>
      </c>
      <c r="E34" s="112" t="s">
        <v>117</v>
      </c>
      <c r="F34" s="111" t="s">
        <v>60</v>
      </c>
      <c r="G34" s="112" t="s">
        <v>115</v>
      </c>
      <c r="H34" s="112" t="s">
        <v>88</v>
      </c>
      <c r="I34" s="113" t="s">
        <v>140</v>
      </c>
    </row>
    <row r="35" spans="1:9" ht="15" customHeight="1">
      <c r="A35" s="109" t="s">
        <v>370</v>
      </c>
      <c r="B35" s="110">
        <v>201</v>
      </c>
      <c r="C35" s="111" t="s">
        <v>114</v>
      </c>
      <c r="D35" s="112" t="s">
        <v>9</v>
      </c>
      <c r="E35" s="112" t="s">
        <v>10</v>
      </c>
      <c r="F35" s="111" t="s">
        <v>60</v>
      </c>
      <c r="G35" s="112" t="s">
        <v>61</v>
      </c>
      <c r="H35" s="112" t="s">
        <v>88</v>
      </c>
      <c r="I35" s="113" t="s">
        <v>141</v>
      </c>
    </row>
    <row r="36" spans="1:9" ht="15" customHeight="1">
      <c r="A36" s="109" t="s">
        <v>371</v>
      </c>
      <c r="B36" s="110">
        <v>207</v>
      </c>
      <c r="C36" s="111" t="s">
        <v>114</v>
      </c>
      <c r="D36" s="112" t="s">
        <v>94</v>
      </c>
      <c r="E36" s="112" t="s">
        <v>95</v>
      </c>
      <c r="F36" s="111" t="s">
        <v>60</v>
      </c>
      <c r="G36" s="112" t="s">
        <v>190</v>
      </c>
      <c r="H36" s="112" t="s">
        <v>88</v>
      </c>
      <c r="I36" s="113" t="s">
        <v>142</v>
      </c>
    </row>
    <row r="37" spans="1:9" ht="15" customHeight="1">
      <c r="A37" s="109" t="s">
        <v>373</v>
      </c>
      <c r="B37" s="110">
        <v>209</v>
      </c>
      <c r="C37" s="111" t="s">
        <v>114</v>
      </c>
      <c r="D37" s="112" t="s">
        <v>73</v>
      </c>
      <c r="E37" s="112" t="s">
        <v>74</v>
      </c>
      <c r="F37" s="111" t="s">
        <v>60</v>
      </c>
      <c r="G37" s="112" t="s">
        <v>115</v>
      </c>
      <c r="H37" s="112" t="s">
        <v>88</v>
      </c>
      <c r="I37" s="113" t="s">
        <v>143</v>
      </c>
    </row>
    <row r="38" spans="1:9" ht="15" customHeight="1">
      <c r="A38" s="109" t="s">
        <v>374</v>
      </c>
      <c r="B38" s="110">
        <v>208</v>
      </c>
      <c r="C38" s="111" t="s">
        <v>114</v>
      </c>
      <c r="D38" s="112" t="s">
        <v>13</v>
      </c>
      <c r="E38" s="112" t="s">
        <v>118</v>
      </c>
      <c r="F38" s="111" t="s">
        <v>60</v>
      </c>
      <c r="G38" s="112" t="s">
        <v>68</v>
      </c>
      <c r="H38" s="112" t="s">
        <v>78</v>
      </c>
      <c r="I38" s="113" t="s">
        <v>144</v>
      </c>
    </row>
    <row r="39" spans="1:9" ht="15" customHeight="1">
      <c r="A39" s="109" t="s">
        <v>375</v>
      </c>
      <c r="B39" s="110">
        <v>23</v>
      </c>
      <c r="C39" s="111" t="s">
        <v>72</v>
      </c>
      <c r="D39" s="112" t="s">
        <v>86</v>
      </c>
      <c r="E39" s="112" t="s">
        <v>87</v>
      </c>
      <c r="F39" s="111" t="s">
        <v>60</v>
      </c>
      <c r="G39" s="112" t="s">
        <v>83</v>
      </c>
      <c r="H39" s="112" t="s">
        <v>84</v>
      </c>
      <c r="I39" s="113" t="s">
        <v>145</v>
      </c>
    </row>
    <row r="40" spans="1:9" ht="15" customHeight="1">
      <c r="A40" s="109" t="s">
        <v>376</v>
      </c>
      <c r="B40" s="110">
        <v>24</v>
      </c>
      <c r="C40" s="111" t="s">
        <v>76</v>
      </c>
      <c r="D40" s="112" t="s">
        <v>92</v>
      </c>
      <c r="E40" s="112" t="s">
        <v>177</v>
      </c>
      <c r="F40" s="111" t="s">
        <v>60</v>
      </c>
      <c r="G40" s="112" t="s">
        <v>93</v>
      </c>
      <c r="H40" s="112" t="s">
        <v>75</v>
      </c>
      <c r="I40" s="113" t="s">
        <v>146</v>
      </c>
    </row>
    <row r="41" spans="1:9" ht="15" customHeight="1">
      <c r="A41" s="109" t="s">
        <v>377</v>
      </c>
      <c r="B41" s="110">
        <v>25</v>
      </c>
      <c r="C41" s="111" t="s">
        <v>72</v>
      </c>
      <c r="D41" s="112" t="s">
        <v>105</v>
      </c>
      <c r="E41" s="112" t="s">
        <v>106</v>
      </c>
      <c r="F41" s="111" t="s">
        <v>60</v>
      </c>
      <c r="G41" s="112" t="s">
        <v>68</v>
      </c>
      <c r="H41" s="112" t="s">
        <v>84</v>
      </c>
      <c r="I41" s="113" t="s">
        <v>147</v>
      </c>
    </row>
    <row r="42" spans="1:9" ht="15" customHeight="1">
      <c r="A42" s="109" t="s">
        <v>378</v>
      </c>
      <c r="B42" s="110">
        <v>26</v>
      </c>
      <c r="C42" s="111" t="s">
        <v>72</v>
      </c>
      <c r="D42" s="112" t="s">
        <v>80</v>
      </c>
      <c r="E42" s="112" t="s">
        <v>81</v>
      </c>
      <c r="F42" s="111" t="s">
        <v>82</v>
      </c>
      <c r="G42" s="112" t="s">
        <v>83</v>
      </c>
      <c r="H42" s="112" t="s">
        <v>84</v>
      </c>
      <c r="I42" s="113" t="s">
        <v>148</v>
      </c>
    </row>
    <row r="43" spans="1:9" ht="15" customHeight="1">
      <c r="A43" s="109" t="s">
        <v>379</v>
      </c>
      <c r="B43" s="110">
        <v>27</v>
      </c>
      <c r="C43" s="111" t="s">
        <v>72</v>
      </c>
      <c r="D43" s="112" t="s">
        <v>99</v>
      </c>
      <c r="E43" s="112" t="s">
        <v>198</v>
      </c>
      <c r="F43" s="111" t="s">
        <v>60</v>
      </c>
      <c r="G43" s="112" t="s">
        <v>68</v>
      </c>
      <c r="H43" s="112" t="s">
        <v>84</v>
      </c>
      <c r="I43" s="113" t="s">
        <v>149</v>
      </c>
    </row>
    <row r="44" spans="1:9" ht="15" customHeight="1">
      <c r="A44" s="109" t="s">
        <v>380</v>
      </c>
      <c r="B44" s="110">
        <v>28</v>
      </c>
      <c r="C44" s="111" t="s">
        <v>76</v>
      </c>
      <c r="D44" s="112" t="s">
        <v>100</v>
      </c>
      <c r="E44" s="112" t="s">
        <v>184</v>
      </c>
      <c r="F44" s="111" t="s">
        <v>60</v>
      </c>
      <c r="G44" s="112" t="s">
        <v>93</v>
      </c>
      <c r="H44" s="112" t="s">
        <v>75</v>
      </c>
      <c r="I44" s="113" t="s">
        <v>150</v>
      </c>
    </row>
    <row r="45" spans="1:9" ht="15" customHeight="1">
      <c r="A45" s="109" t="s">
        <v>381</v>
      </c>
      <c r="B45" s="110">
        <v>29</v>
      </c>
      <c r="C45" s="111" t="s">
        <v>76</v>
      </c>
      <c r="D45" s="112" t="s">
        <v>89</v>
      </c>
      <c r="E45" s="112" t="s">
        <v>90</v>
      </c>
      <c r="F45" s="111" t="s">
        <v>60</v>
      </c>
      <c r="G45" s="112" t="s">
        <v>83</v>
      </c>
      <c r="H45" s="112" t="s">
        <v>91</v>
      </c>
      <c r="I45" s="113" t="s">
        <v>151</v>
      </c>
    </row>
    <row r="46" spans="1:9" ht="15" customHeight="1">
      <c r="A46" s="109" t="s">
        <v>382</v>
      </c>
      <c r="B46" s="110">
        <v>30</v>
      </c>
      <c r="C46" s="111" t="s">
        <v>102</v>
      </c>
      <c r="D46" s="112" t="s">
        <v>180</v>
      </c>
      <c r="E46" s="112" t="s">
        <v>186</v>
      </c>
      <c r="F46" s="111" t="s">
        <v>60</v>
      </c>
      <c r="G46" s="112" t="s">
        <v>112</v>
      </c>
      <c r="H46" s="112" t="s">
        <v>8</v>
      </c>
      <c r="I46" s="113" t="s">
        <v>152</v>
      </c>
    </row>
    <row r="47" spans="1:9" ht="15" customHeight="1">
      <c r="A47" s="109" t="s">
        <v>383</v>
      </c>
      <c r="B47" s="110">
        <v>31</v>
      </c>
      <c r="C47" s="111" t="s">
        <v>76</v>
      </c>
      <c r="D47" s="112" t="s">
        <v>101</v>
      </c>
      <c r="E47" s="112" t="s">
        <v>372</v>
      </c>
      <c r="F47" s="111" t="s">
        <v>60</v>
      </c>
      <c r="G47" s="112" t="s">
        <v>93</v>
      </c>
      <c r="H47" s="112" t="s">
        <v>104</v>
      </c>
      <c r="I47" s="113" t="s">
        <v>153</v>
      </c>
    </row>
    <row r="48" spans="1:9" ht="15" customHeight="1">
      <c r="A48" s="109" t="s">
        <v>384</v>
      </c>
      <c r="B48" s="110">
        <v>32</v>
      </c>
      <c r="C48" s="111" t="s">
        <v>76</v>
      </c>
      <c r="D48" s="112" t="s">
        <v>266</v>
      </c>
      <c r="E48" s="112" t="s">
        <v>267</v>
      </c>
      <c r="F48" s="111" t="s">
        <v>60</v>
      </c>
      <c r="G48" s="112" t="s">
        <v>64</v>
      </c>
      <c r="H48" s="112" t="s">
        <v>75</v>
      </c>
      <c r="I48" s="113" t="s">
        <v>154</v>
      </c>
    </row>
    <row r="49" spans="1:9" ht="15" customHeight="1">
      <c r="A49" s="109" t="s">
        <v>385</v>
      </c>
      <c r="B49" s="110">
        <v>33</v>
      </c>
      <c r="C49" s="111" t="s">
        <v>79</v>
      </c>
      <c r="D49" s="112" t="s">
        <v>97</v>
      </c>
      <c r="E49" s="112" t="s">
        <v>98</v>
      </c>
      <c r="F49" s="111" t="s">
        <v>82</v>
      </c>
      <c r="G49" s="112" t="s">
        <v>66</v>
      </c>
      <c r="H49" s="112" t="s">
        <v>69</v>
      </c>
      <c r="I49" s="113" t="s">
        <v>155</v>
      </c>
    </row>
    <row r="50" spans="1:9" ht="15" customHeight="1">
      <c r="A50" s="109" t="s">
        <v>386</v>
      </c>
      <c r="B50" s="110">
        <v>34</v>
      </c>
      <c r="C50" s="111" t="s">
        <v>72</v>
      </c>
      <c r="D50" s="112" t="s">
        <v>212</v>
      </c>
      <c r="E50" s="112" t="s">
        <v>185</v>
      </c>
      <c r="F50" s="111" t="s">
        <v>60</v>
      </c>
      <c r="G50" s="112" t="s">
        <v>83</v>
      </c>
      <c r="H50" s="112" t="s">
        <v>84</v>
      </c>
      <c r="I50" s="113" t="s">
        <v>156</v>
      </c>
    </row>
    <row r="51" spans="1:9" ht="15" customHeight="1">
      <c r="A51" s="109" t="s">
        <v>387</v>
      </c>
      <c r="B51" s="110">
        <v>35</v>
      </c>
      <c r="C51" s="111" t="s">
        <v>102</v>
      </c>
      <c r="D51" s="112" t="s">
        <v>129</v>
      </c>
      <c r="E51" s="112" t="s">
        <v>420</v>
      </c>
      <c r="F51" s="111" t="s">
        <v>60</v>
      </c>
      <c r="G51" s="112" t="s">
        <v>115</v>
      </c>
      <c r="H51" s="112" t="s">
        <v>2</v>
      </c>
      <c r="I51" s="113" t="s">
        <v>157</v>
      </c>
    </row>
    <row r="52" spans="1:9" ht="15" customHeight="1">
      <c r="A52" s="109" t="s">
        <v>388</v>
      </c>
      <c r="B52" s="110">
        <v>36</v>
      </c>
      <c r="C52" s="111" t="s">
        <v>72</v>
      </c>
      <c r="D52" s="112" t="s">
        <v>268</v>
      </c>
      <c r="E52" s="112" t="s">
        <v>269</v>
      </c>
      <c r="F52" s="111" t="s">
        <v>270</v>
      </c>
      <c r="G52" s="112" t="s">
        <v>271</v>
      </c>
      <c r="H52" s="112" t="s">
        <v>84</v>
      </c>
      <c r="I52" s="113" t="s">
        <v>158</v>
      </c>
    </row>
    <row r="53" spans="1:9" ht="15" customHeight="1">
      <c r="A53" s="109" t="s">
        <v>389</v>
      </c>
      <c r="B53" s="110">
        <v>37</v>
      </c>
      <c r="C53" s="111" t="s">
        <v>76</v>
      </c>
      <c r="D53" s="112" t="s">
        <v>272</v>
      </c>
      <c r="E53" s="112" t="s">
        <v>273</v>
      </c>
      <c r="F53" s="111" t="s">
        <v>60</v>
      </c>
      <c r="G53" s="112" t="s">
        <v>61</v>
      </c>
      <c r="H53" s="112" t="s">
        <v>274</v>
      </c>
      <c r="I53" s="113" t="s">
        <v>159</v>
      </c>
    </row>
    <row r="54" spans="1:9" ht="15" customHeight="1">
      <c r="A54" s="109" t="s">
        <v>390</v>
      </c>
      <c r="B54" s="110">
        <v>38</v>
      </c>
      <c r="C54" s="111" t="s">
        <v>102</v>
      </c>
      <c r="D54" s="112" t="s">
        <v>275</v>
      </c>
      <c r="E54" s="112" t="s">
        <v>103</v>
      </c>
      <c r="F54" s="111" t="s">
        <v>60</v>
      </c>
      <c r="G54" s="112" t="s">
        <v>187</v>
      </c>
      <c r="H54" s="112" t="s">
        <v>104</v>
      </c>
      <c r="I54" s="113" t="s">
        <v>160</v>
      </c>
    </row>
    <row r="55" spans="1:9" ht="15" customHeight="1">
      <c r="A55" s="109" t="s">
        <v>391</v>
      </c>
      <c r="B55" s="110">
        <v>39</v>
      </c>
      <c r="C55" s="111" t="s">
        <v>102</v>
      </c>
      <c r="D55" s="112" t="s">
        <v>276</v>
      </c>
      <c r="E55" s="112" t="s">
        <v>277</v>
      </c>
      <c r="F55" s="111" t="s">
        <v>60</v>
      </c>
      <c r="G55" s="112" t="s">
        <v>61</v>
      </c>
      <c r="H55" s="112" t="s">
        <v>107</v>
      </c>
      <c r="I55" s="113" t="s">
        <v>161</v>
      </c>
    </row>
    <row r="56" spans="1:9" ht="15" customHeight="1">
      <c r="A56" s="109" t="s">
        <v>392</v>
      </c>
      <c r="B56" s="110">
        <v>40</v>
      </c>
      <c r="C56" s="111" t="s">
        <v>76</v>
      </c>
      <c r="D56" s="112" t="s">
        <v>278</v>
      </c>
      <c r="E56" s="112" t="s">
        <v>279</v>
      </c>
      <c r="F56" s="111" t="s">
        <v>60</v>
      </c>
      <c r="G56" s="112" t="s">
        <v>93</v>
      </c>
      <c r="H56" s="112" t="s">
        <v>280</v>
      </c>
      <c r="I56" s="113" t="s">
        <v>162</v>
      </c>
    </row>
    <row r="57" spans="1:9" ht="15" customHeight="1">
      <c r="A57" s="109" t="s">
        <v>393</v>
      </c>
      <c r="B57" s="110">
        <v>41</v>
      </c>
      <c r="C57" s="111" t="s">
        <v>102</v>
      </c>
      <c r="D57" s="112" t="s">
        <v>0</v>
      </c>
      <c r="E57" s="112" t="s">
        <v>1</v>
      </c>
      <c r="F57" s="111" t="s">
        <v>60</v>
      </c>
      <c r="G57" s="112" t="s">
        <v>93</v>
      </c>
      <c r="H57" s="112" t="s">
        <v>85</v>
      </c>
      <c r="I57" s="113" t="s">
        <v>163</v>
      </c>
    </row>
    <row r="58" spans="1:9" ht="15" customHeight="1">
      <c r="A58" s="109" t="s">
        <v>394</v>
      </c>
      <c r="B58" s="110">
        <v>42</v>
      </c>
      <c r="C58" s="111" t="s">
        <v>102</v>
      </c>
      <c r="D58" s="112" t="s">
        <v>108</v>
      </c>
      <c r="E58" s="112" t="s">
        <v>109</v>
      </c>
      <c r="F58" s="111" t="s">
        <v>60</v>
      </c>
      <c r="G58" s="112" t="s">
        <v>61</v>
      </c>
      <c r="H58" s="112" t="s">
        <v>85</v>
      </c>
      <c r="I58" s="113" t="s">
        <v>164</v>
      </c>
    </row>
    <row r="59" spans="1:9" ht="15" customHeight="1">
      <c r="A59" s="109" t="s">
        <v>395</v>
      </c>
      <c r="B59" s="110">
        <v>43</v>
      </c>
      <c r="C59" s="111" t="s">
        <v>76</v>
      </c>
      <c r="D59" s="112" t="s">
        <v>281</v>
      </c>
      <c r="E59" s="112" t="s">
        <v>282</v>
      </c>
      <c r="F59" s="111" t="s">
        <v>60</v>
      </c>
      <c r="G59" s="112" t="s">
        <v>61</v>
      </c>
      <c r="H59" s="112" t="s">
        <v>283</v>
      </c>
      <c r="I59" s="113" t="s">
        <v>165</v>
      </c>
    </row>
    <row r="60" spans="1:9" ht="15" customHeight="1">
      <c r="A60" s="109" t="s">
        <v>396</v>
      </c>
      <c r="B60" s="110">
        <v>44</v>
      </c>
      <c r="C60" s="111" t="s">
        <v>102</v>
      </c>
      <c r="D60" s="112" t="s">
        <v>3</v>
      </c>
      <c r="E60" s="112" t="s">
        <v>4</v>
      </c>
      <c r="F60" s="111" t="s">
        <v>82</v>
      </c>
      <c r="G60" s="112" t="s">
        <v>5</v>
      </c>
      <c r="H60" s="112" t="s">
        <v>6</v>
      </c>
      <c r="I60" s="113" t="s">
        <v>166</v>
      </c>
    </row>
    <row r="61" spans="1:9" ht="15" customHeight="1">
      <c r="A61" s="109" t="s">
        <v>397</v>
      </c>
      <c r="B61" s="110">
        <v>45</v>
      </c>
      <c r="C61" s="111" t="s">
        <v>72</v>
      </c>
      <c r="D61" s="112" t="s">
        <v>284</v>
      </c>
      <c r="E61" s="112" t="s">
        <v>285</v>
      </c>
      <c r="F61" s="111" t="s">
        <v>60</v>
      </c>
      <c r="G61" s="112" t="s">
        <v>83</v>
      </c>
      <c r="H61" s="112" t="s">
        <v>84</v>
      </c>
      <c r="I61" s="113" t="s">
        <v>167</v>
      </c>
    </row>
    <row r="62" spans="1:9" ht="15" customHeight="1">
      <c r="A62" s="109" t="s">
        <v>398</v>
      </c>
      <c r="B62" s="110">
        <v>46</v>
      </c>
      <c r="C62" s="111" t="s">
        <v>102</v>
      </c>
      <c r="D62" s="112" t="s">
        <v>286</v>
      </c>
      <c r="E62" s="112" t="s">
        <v>287</v>
      </c>
      <c r="F62" s="111" t="s">
        <v>60</v>
      </c>
      <c r="G62" s="112" t="s">
        <v>93</v>
      </c>
      <c r="H62" s="112" t="s">
        <v>7</v>
      </c>
      <c r="I62" s="113" t="s">
        <v>168</v>
      </c>
    </row>
    <row r="63" spans="1:9" ht="15" customHeight="1">
      <c r="A63" s="109" t="s">
        <v>399</v>
      </c>
      <c r="B63" s="110">
        <v>47</v>
      </c>
      <c r="C63" s="111" t="s">
        <v>79</v>
      </c>
      <c r="D63" s="112" t="s">
        <v>288</v>
      </c>
      <c r="E63" s="112" t="s">
        <v>289</v>
      </c>
      <c r="F63" s="111" t="s">
        <v>60</v>
      </c>
      <c r="G63" s="112" t="s">
        <v>93</v>
      </c>
      <c r="H63" s="112" t="s">
        <v>259</v>
      </c>
      <c r="I63" s="113" t="s">
        <v>169</v>
      </c>
    </row>
    <row r="64" spans="1:9" ht="15">
      <c r="A64" s="109" t="s">
        <v>400</v>
      </c>
      <c r="B64" s="110">
        <v>48</v>
      </c>
      <c r="C64" s="111" t="s">
        <v>102</v>
      </c>
      <c r="D64" s="112" t="s">
        <v>110</v>
      </c>
      <c r="E64" s="112" t="s">
        <v>111</v>
      </c>
      <c r="F64" s="111" t="s">
        <v>60</v>
      </c>
      <c r="G64" s="112" t="s">
        <v>93</v>
      </c>
      <c r="H64" s="112" t="s">
        <v>113</v>
      </c>
      <c r="I64" s="113" t="s">
        <v>170</v>
      </c>
    </row>
    <row r="65" spans="1:9" ht="15">
      <c r="A65" s="109" t="s">
        <v>401</v>
      </c>
      <c r="B65" s="110">
        <v>49</v>
      </c>
      <c r="C65" s="111" t="s">
        <v>76</v>
      </c>
      <c r="D65" s="112" t="s">
        <v>290</v>
      </c>
      <c r="E65" s="112" t="s">
        <v>291</v>
      </c>
      <c r="F65" s="111" t="s">
        <v>60</v>
      </c>
      <c r="G65" s="112" t="s">
        <v>63</v>
      </c>
      <c r="H65" s="112" t="s">
        <v>107</v>
      </c>
      <c r="I65" s="113" t="s">
        <v>171</v>
      </c>
    </row>
    <row r="66" spans="1:9" ht="15">
      <c r="A66" s="109" t="s">
        <v>402</v>
      </c>
      <c r="B66" s="110">
        <v>50</v>
      </c>
      <c r="C66" s="111" t="s">
        <v>76</v>
      </c>
      <c r="D66" s="112" t="s">
        <v>188</v>
      </c>
      <c r="E66" s="112" t="s">
        <v>202</v>
      </c>
      <c r="F66" s="111" t="s">
        <v>60</v>
      </c>
      <c r="G66" s="112" t="s">
        <v>93</v>
      </c>
      <c r="H66" s="112" t="s">
        <v>107</v>
      </c>
      <c r="I66" s="113" t="s">
        <v>172</v>
      </c>
    </row>
    <row r="67" spans="1:9" ht="15">
      <c r="A67" s="109" t="s">
        <v>403</v>
      </c>
      <c r="B67" s="110">
        <v>51</v>
      </c>
      <c r="C67" s="111" t="s">
        <v>72</v>
      </c>
      <c r="D67" s="112" t="s">
        <v>199</v>
      </c>
      <c r="E67" s="112" t="s">
        <v>200</v>
      </c>
      <c r="F67" s="111" t="s">
        <v>60</v>
      </c>
      <c r="G67" s="112" t="s">
        <v>64</v>
      </c>
      <c r="H67" s="112" t="s">
        <v>201</v>
      </c>
      <c r="I67" s="113" t="s">
        <v>173</v>
      </c>
    </row>
    <row r="68" spans="1:9" ht="15">
      <c r="A68" s="109" t="s">
        <v>404</v>
      </c>
      <c r="B68" s="110">
        <v>52</v>
      </c>
      <c r="C68" s="111" t="s">
        <v>76</v>
      </c>
      <c r="D68" s="112" t="s">
        <v>292</v>
      </c>
      <c r="E68" s="112" t="s">
        <v>293</v>
      </c>
      <c r="F68" s="111" t="s">
        <v>60</v>
      </c>
      <c r="G68" s="112" t="s">
        <v>294</v>
      </c>
      <c r="H68" s="112" t="s">
        <v>295</v>
      </c>
      <c r="I68" s="113" t="s">
        <v>174</v>
      </c>
    </row>
    <row r="69" spans="1:9" ht="15">
      <c r="A69" s="109" t="s">
        <v>405</v>
      </c>
      <c r="B69" s="110">
        <v>53</v>
      </c>
      <c r="C69" s="111" t="s">
        <v>296</v>
      </c>
      <c r="D69" s="112" t="s">
        <v>297</v>
      </c>
      <c r="E69" s="112" t="s">
        <v>298</v>
      </c>
      <c r="F69" s="111" t="s">
        <v>60</v>
      </c>
      <c r="G69" s="112" t="s">
        <v>112</v>
      </c>
      <c r="H69" s="112" t="s">
        <v>299</v>
      </c>
      <c r="I69" s="113" t="s">
        <v>175</v>
      </c>
    </row>
    <row r="70" spans="1:9" ht="15">
      <c r="A70" s="109" t="s">
        <v>406</v>
      </c>
      <c r="B70" s="110">
        <v>54</v>
      </c>
      <c r="C70" s="111" t="s">
        <v>296</v>
      </c>
      <c r="D70" s="112" t="s">
        <v>300</v>
      </c>
      <c r="E70" s="112" t="s">
        <v>301</v>
      </c>
      <c r="F70" s="111" t="s">
        <v>60</v>
      </c>
      <c r="G70" s="112" t="s">
        <v>112</v>
      </c>
      <c r="H70" s="112" t="s">
        <v>302</v>
      </c>
      <c r="I70" s="113" t="s">
        <v>121</v>
      </c>
    </row>
    <row r="71" spans="1:9" ht="15">
      <c r="A71" s="109" t="s">
        <v>407</v>
      </c>
      <c r="B71" s="110">
        <v>55</v>
      </c>
      <c r="C71" s="111" t="s">
        <v>296</v>
      </c>
      <c r="D71" s="112" t="s">
        <v>303</v>
      </c>
      <c r="E71" s="112" t="s">
        <v>304</v>
      </c>
      <c r="F71" s="111" t="s">
        <v>60</v>
      </c>
      <c r="G71" s="112" t="s">
        <v>64</v>
      </c>
      <c r="H71" s="112" t="s">
        <v>302</v>
      </c>
      <c r="I71" s="113" t="s">
        <v>122</v>
      </c>
    </row>
    <row r="72" spans="1:9" ht="15">
      <c r="A72" s="109" t="s">
        <v>408</v>
      </c>
      <c r="B72" s="110">
        <v>56</v>
      </c>
      <c r="C72" s="111" t="s">
        <v>296</v>
      </c>
      <c r="D72" s="112" t="s">
        <v>305</v>
      </c>
      <c r="E72" s="112" t="s">
        <v>306</v>
      </c>
      <c r="F72" s="111" t="s">
        <v>60</v>
      </c>
      <c r="G72" s="112" t="s">
        <v>112</v>
      </c>
      <c r="H72" s="112" t="s">
        <v>299</v>
      </c>
      <c r="I72" s="113" t="s">
        <v>123</v>
      </c>
    </row>
    <row r="73" spans="1:9" ht="15">
      <c r="A73" s="109" t="s">
        <v>409</v>
      </c>
      <c r="B73" s="110">
        <v>57</v>
      </c>
      <c r="C73" s="111" t="s">
        <v>296</v>
      </c>
      <c r="D73" s="112" t="s">
        <v>307</v>
      </c>
      <c r="E73" s="112" t="s">
        <v>308</v>
      </c>
      <c r="F73" s="111" t="s">
        <v>60</v>
      </c>
      <c r="G73" s="112" t="s">
        <v>112</v>
      </c>
      <c r="H73" s="112" t="s">
        <v>302</v>
      </c>
      <c r="I73" s="113" t="s">
        <v>124</v>
      </c>
    </row>
    <row r="74" spans="1:9" ht="15">
      <c r="A74" s="109" t="s">
        <v>410</v>
      </c>
      <c r="B74" s="110">
        <v>58</v>
      </c>
      <c r="C74" s="111" t="s">
        <v>296</v>
      </c>
      <c r="D74" s="112" t="s">
        <v>309</v>
      </c>
      <c r="E74" s="112" t="s">
        <v>310</v>
      </c>
      <c r="F74" s="111" t="s">
        <v>60</v>
      </c>
      <c r="G74" s="112" t="s">
        <v>112</v>
      </c>
      <c r="H74" s="112" t="s">
        <v>311</v>
      </c>
      <c r="I74" s="113" t="s">
        <v>203</v>
      </c>
    </row>
    <row r="75" spans="1:9" ht="15">
      <c r="A75" s="109" t="s">
        <v>411</v>
      </c>
      <c r="B75" s="110">
        <v>59</v>
      </c>
      <c r="C75" s="111" t="s">
        <v>296</v>
      </c>
      <c r="D75" s="112" t="s">
        <v>312</v>
      </c>
      <c r="E75" s="112" t="s">
        <v>313</v>
      </c>
      <c r="F75" s="111" t="s">
        <v>60</v>
      </c>
      <c r="G75" s="112" t="s">
        <v>93</v>
      </c>
      <c r="H75" s="112" t="s">
        <v>302</v>
      </c>
      <c r="I75" s="113" t="s">
        <v>204</v>
      </c>
    </row>
    <row r="76" spans="1:9" ht="15">
      <c r="A76" s="109" t="s">
        <v>412</v>
      </c>
      <c r="B76" s="110">
        <v>60</v>
      </c>
      <c r="C76" s="111" t="s">
        <v>296</v>
      </c>
      <c r="D76" s="112" t="s">
        <v>314</v>
      </c>
      <c r="E76" s="112" t="s">
        <v>315</v>
      </c>
      <c r="F76" s="111" t="s">
        <v>60</v>
      </c>
      <c r="G76" s="112" t="s">
        <v>112</v>
      </c>
      <c r="H76" s="112" t="s">
        <v>299</v>
      </c>
      <c r="I76" s="113" t="s">
        <v>205</v>
      </c>
    </row>
    <row r="77" spans="1:9" ht="12.75">
      <c r="A77" s="252"/>
      <c r="B77" s="253"/>
      <c r="C77" s="254"/>
      <c r="D77" s="255"/>
      <c r="E77" s="255"/>
      <c r="F77" s="255"/>
      <c r="G77" s="255"/>
      <c r="H77" s="255"/>
      <c r="I77" s="255"/>
    </row>
    <row r="78" spans="1:9" ht="12.75">
      <c r="A78" s="252"/>
      <c r="B78" s="253"/>
      <c r="C78" s="254"/>
      <c r="D78" s="255"/>
      <c r="E78" s="255"/>
      <c r="F78" s="255"/>
      <c r="G78" s="255"/>
      <c r="H78" s="255"/>
      <c r="I78" s="255"/>
    </row>
    <row r="79" spans="1:9" ht="12.75">
      <c r="A79" s="252"/>
      <c r="B79" s="253"/>
      <c r="C79" s="254"/>
      <c r="D79" s="255"/>
      <c r="E79" s="255"/>
      <c r="F79" s="255"/>
      <c r="G79" s="255"/>
      <c r="H79" s="255"/>
      <c r="I79" s="255"/>
    </row>
    <row r="80" spans="1:9" ht="12.75">
      <c r="A80" s="252"/>
      <c r="B80" s="253"/>
      <c r="C80" s="254"/>
      <c r="D80" s="255"/>
      <c r="E80" s="255"/>
      <c r="F80" s="255"/>
      <c r="G80" s="255"/>
      <c r="H80" s="255"/>
      <c r="I80" s="255"/>
    </row>
    <row r="81" spans="1:9" ht="12.75">
      <c r="A81" s="252"/>
      <c r="B81" s="253"/>
      <c r="C81" s="254"/>
      <c r="D81" s="255"/>
      <c r="E81" s="255"/>
      <c r="F81" s="255"/>
      <c r="G81" s="255"/>
      <c r="H81" s="255"/>
      <c r="I81" s="255"/>
    </row>
    <row r="82" spans="1:9" ht="12.75">
      <c r="A82" s="252"/>
      <c r="B82" s="253"/>
      <c r="C82" s="254"/>
      <c r="D82" s="255"/>
      <c r="E82" s="255"/>
      <c r="F82" s="255"/>
      <c r="G82" s="255"/>
      <c r="H82" s="255"/>
      <c r="I82" s="255"/>
    </row>
    <row r="83" spans="1:9" ht="12.75">
      <c r="A83" s="252"/>
      <c r="B83" s="253"/>
      <c r="C83" s="254"/>
      <c r="D83" s="255"/>
      <c r="E83" s="255"/>
      <c r="F83" s="255"/>
      <c r="G83" s="255"/>
      <c r="H83" s="255"/>
      <c r="I83" s="255"/>
    </row>
    <row r="84" spans="1:9" ht="12.75">
      <c r="A84" s="252"/>
      <c r="B84" s="253"/>
      <c r="C84" s="254"/>
      <c r="D84" s="255"/>
      <c r="E84" s="255"/>
      <c r="F84" s="255"/>
      <c r="G84" s="255"/>
      <c r="H84" s="255"/>
      <c r="I84" s="255"/>
    </row>
    <row r="85" spans="1:9" ht="12.75">
      <c r="A85" s="252"/>
      <c r="B85" s="253"/>
      <c r="C85" s="254"/>
      <c r="D85" s="255"/>
      <c r="E85" s="255"/>
      <c r="F85" s="255"/>
      <c r="G85" s="255"/>
      <c r="H85" s="255"/>
      <c r="I85" s="255"/>
    </row>
    <row r="86" spans="1:9" ht="12.75">
      <c r="A86" s="252"/>
      <c r="B86" s="253"/>
      <c r="C86" s="254"/>
      <c r="D86" s="255"/>
      <c r="E86" s="255"/>
      <c r="F86" s="255"/>
      <c r="G86" s="255"/>
      <c r="H86" s="255"/>
      <c r="I86" s="255"/>
    </row>
    <row r="87" spans="1:9" ht="12.75">
      <c r="A87" s="252"/>
      <c r="B87" s="253"/>
      <c r="C87" s="254"/>
      <c r="D87" s="255"/>
      <c r="E87" s="255"/>
      <c r="F87" s="255"/>
      <c r="G87" s="255"/>
      <c r="H87" s="255"/>
      <c r="I87" s="255"/>
    </row>
    <row r="88" spans="1:9" ht="12.75">
      <c r="A88" s="252"/>
      <c r="B88" s="253"/>
      <c r="C88" s="254"/>
      <c r="D88" s="255"/>
      <c r="E88" s="255"/>
      <c r="F88" s="255"/>
      <c r="G88" s="255"/>
      <c r="H88" s="255"/>
      <c r="I88" s="255"/>
    </row>
    <row r="89" spans="1:9" ht="12.75">
      <c r="A89" s="252"/>
      <c r="B89" s="253"/>
      <c r="C89" s="254"/>
      <c r="D89" s="255"/>
      <c r="E89" s="255"/>
      <c r="F89" s="255"/>
      <c r="G89" s="255"/>
      <c r="H89" s="255"/>
      <c r="I89" s="255"/>
    </row>
    <row r="90" spans="1:9" ht="12.75">
      <c r="A90" s="252"/>
      <c r="B90" s="253"/>
      <c r="C90" s="254"/>
      <c r="D90" s="255"/>
      <c r="E90" s="255"/>
      <c r="F90" s="255"/>
      <c r="G90" s="255"/>
      <c r="H90" s="255"/>
      <c r="I90" s="255"/>
    </row>
    <row r="91" spans="1:9" ht="12.75">
      <c r="A91" s="252"/>
      <c r="B91" s="253"/>
      <c r="C91" s="254"/>
      <c r="D91" s="255"/>
      <c r="E91" s="255"/>
      <c r="F91" s="255"/>
      <c r="G91" s="255"/>
      <c r="H91" s="255"/>
      <c r="I91" s="255"/>
    </row>
    <row r="92" spans="1:9" ht="12.75">
      <c r="A92" s="252"/>
      <c r="B92" s="253"/>
      <c r="C92" s="254"/>
      <c r="D92" s="255"/>
      <c r="E92" s="255"/>
      <c r="F92" s="255"/>
      <c r="G92" s="255"/>
      <c r="H92" s="255"/>
      <c r="I92" s="255"/>
    </row>
    <row r="93" spans="1:9" ht="12.75">
      <c r="A93" s="252"/>
      <c r="B93" s="253"/>
      <c r="C93" s="254"/>
      <c r="D93" s="255"/>
      <c r="E93" s="255"/>
      <c r="F93" s="255"/>
      <c r="G93" s="255"/>
      <c r="H93" s="255"/>
      <c r="I93" s="255"/>
    </row>
    <row r="94" spans="1:9" ht="12.75">
      <c r="A94" s="252"/>
      <c r="B94" s="253"/>
      <c r="C94" s="254"/>
      <c r="D94" s="255"/>
      <c r="E94" s="255"/>
      <c r="F94" s="255"/>
      <c r="G94" s="255"/>
      <c r="H94" s="255"/>
      <c r="I94" s="255"/>
    </row>
    <row r="95" spans="1:9" ht="12.75">
      <c r="A95" s="252"/>
      <c r="B95" s="253"/>
      <c r="C95" s="254"/>
      <c r="D95" s="255"/>
      <c r="E95" s="255"/>
      <c r="F95" s="255"/>
      <c r="G95" s="255"/>
      <c r="H95" s="255"/>
      <c r="I95" s="255"/>
    </row>
    <row r="96" spans="1:9" ht="12.75">
      <c r="A96" s="252"/>
      <c r="B96" s="253"/>
      <c r="C96" s="254"/>
      <c r="D96" s="255"/>
      <c r="E96" s="255"/>
      <c r="F96" s="255"/>
      <c r="G96" s="255"/>
      <c r="H96" s="255"/>
      <c r="I96" s="255"/>
    </row>
    <row r="97" spans="1:9" ht="12.75">
      <c r="A97" s="252"/>
      <c r="B97" s="253"/>
      <c r="C97" s="254"/>
      <c r="D97" s="255"/>
      <c r="E97" s="255"/>
      <c r="F97" s="255"/>
      <c r="G97" s="255"/>
      <c r="H97" s="255"/>
      <c r="I97" s="255"/>
    </row>
    <row r="98" spans="1:9" ht="12.75">
      <c r="A98" s="252"/>
      <c r="B98" s="253"/>
      <c r="C98" s="254"/>
      <c r="D98" s="255"/>
      <c r="E98" s="255"/>
      <c r="F98" s="255"/>
      <c r="G98" s="255"/>
      <c r="H98" s="255"/>
      <c r="I98" s="255"/>
    </row>
    <row r="99" spans="1:9" ht="12.75">
      <c r="A99" s="252"/>
      <c r="B99" s="253"/>
      <c r="C99" s="254"/>
      <c r="D99" s="255"/>
      <c r="E99" s="255"/>
      <c r="F99" s="255"/>
      <c r="G99" s="255"/>
      <c r="H99" s="255"/>
      <c r="I99" s="255"/>
    </row>
    <row r="100" spans="1:9" ht="12.75">
      <c r="A100" s="252"/>
      <c r="B100" s="253"/>
      <c r="C100" s="254"/>
      <c r="D100" s="255"/>
      <c r="E100" s="255"/>
      <c r="F100" s="255"/>
      <c r="G100" s="255"/>
      <c r="H100" s="255"/>
      <c r="I100" s="255"/>
    </row>
    <row r="101" spans="1:9" ht="12.75">
      <c r="A101" s="252"/>
      <c r="B101" s="253"/>
      <c r="C101" s="254"/>
      <c r="D101" s="255"/>
      <c r="E101" s="255"/>
      <c r="F101" s="255"/>
      <c r="G101" s="255"/>
      <c r="H101" s="255"/>
      <c r="I101" s="255"/>
    </row>
    <row r="102" spans="1:9" ht="12.75">
      <c r="A102" s="252"/>
      <c r="B102" s="253"/>
      <c r="C102" s="254"/>
      <c r="D102" s="255"/>
      <c r="E102" s="255"/>
      <c r="F102" s="255"/>
      <c r="G102" s="255"/>
      <c r="H102" s="255"/>
      <c r="I102" s="255"/>
    </row>
    <row r="103" spans="1:9" ht="12.75">
      <c r="A103" s="252"/>
      <c r="B103" s="253"/>
      <c r="C103" s="254"/>
      <c r="D103" s="255"/>
      <c r="E103" s="255"/>
      <c r="F103" s="255"/>
      <c r="G103" s="255"/>
      <c r="H103" s="255"/>
      <c r="I103" s="255"/>
    </row>
    <row r="104" spans="1:9" ht="12.75">
      <c r="A104" s="252"/>
      <c r="B104" s="253"/>
      <c r="C104" s="254"/>
      <c r="D104" s="255"/>
      <c r="E104" s="255"/>
      <c r="F104" s="255"/>
      <c r="G104" s="255"/>
      <c r="H104" s="255"/>
      <c r="I104" s="255"/>
    </row>
    <row r="105" spans="1:9" ht="12.75">
      <c r="A105" s="252"/>
      <c r="B105" s="253"/>
      <c r="C105" s="254"/>
      <c r="D105" s="255"/>
      <c r="E105" s="255"/>
      <c r="F105" s="255"/>
      <c r="G105" s="255"/>
      <c r="H105" s="255"/>
      <c r="I105" s="255"/>
    </row>
    <row r="106" spans="1:9" ht="12.75">
      <c r="A106" s="252"/>
      <c r="B106" s="253"/>
      <c r="C106" s="254"/>
      <c r="D106" s="255"/>
      <c r="E106" s="255"/>
      <c r="F106" s="255"/>
      <c r="G106" s="255"/>
      <c r="H106" s="255"/>
      <c r="I106" s="255"/>
    </row>
    <row r="107" spans="1:9" ht="12.75">
      <c r="A107" s="252"/>
      <c r="B107" s="253"/>
      <c r="C107" s="254"/>
      <c r="D107" s="255"/>
      <c r="E107" s="255"/>
      <c r="F107" s="255"/>
      <c r="G107" s="255"/>
      <c r="H107" s="255"/>
      <c r="I107" s="255"/>
    </row>
    <row r="108" spans="1:9" ht="12.75">
      <c r="A108" s="252"/>
      <c r="B108" s="253"/>
      <c r="C108" s="254"/>
      <c r="D108" s="255"/>
      <c r="E108" s="255"/>
      <c r="F108" s="255"/>
      <c r="G108" s="255"/>
      <c r="H108" s="255"/>
      <c r="I108" s="255"/>
    </row>
    <row r="109" spans="1:9" ht="12.75">
      <c r="A109" s="252"/>
      <c r="B109" s="253"/>
      <c r="C109" s="254"/>
      <c r="D109" s="255"/>
      <c r="E109" s="255"/>
      <c r="F109" s="255"/>
      <c r="G109" s="255"/>
      <c r="H109" s="255"/>
      <c r="I109" s="255"/>
    </row>
    <row r="110" spans="1:9" ht="12.75">
      <c r="A110" s="252"/>
      <c r="B110" s="253"/>
      <c r="C110" s="254"/>
      <c r="D110" s="255"/>
      <c r="E110" s="255"/>
      <c r="F110" s="255"/>
      <c r="G110" s="255"/>
      <c r="H110" s="255"/>
      <c r="I110" s="255"/>
    </row>
    <row r="111" spans="1:9" ht="12.75">
      <c r="A111" s="252"/>
      <c r="B111" s="253"/>
      <c r="C111" s="254"/>
      <c r="D111" s="255"/>
      <c r="E111" s="255"/>
      <c r="F111" s="255"/>
      <c r="G111" s="255"/>
      <c r="H111" s="255"/>
      <c r="I111" s="255"/>
    </row>
    <row r="112" spans="1:9" ht="12.75">
      <c r="A112" s="252"/>
      <c r="B112" s="253"/>
      <c r="C112" s="254"/>
      <c r="D112" s="255"/>
      <c r="E112" s="255"/>
      <c r="F112" s="255"/>
      <c r="G112" s="255"/>
      <c r="H112" s="255"/>
      <c r="I112" s="255"/>
    </row>
    <row r="113" spans="1:9" ht="12.75">
      <c r="A113" s="252"/>
      <c r="B113" s="253"/>
      <c r="C113" s="254"/>
      <c r="D113" s="255"/>
      <c r="E113" s="255"/>
      <c r="F113" s="255"/>
      <c r="G113" s="255"/>
      <c r="H113" s="255"/>
      <c r="I113" s="255"/>
    </row>
    <row r="114" spans="1:9" ht="12.75">
      <c r="A114" s="252"/>
      <c r="B114" s="253"/>
      <c r="C114" s="254"/>
      <c r="D114" s="255"/>
      <c r="E114" s="255"/>
      <c r="F114" s="255"/>
      <c r="G114" s="255"/>
      <c r="H114" s="255"/>
      <c r="I114" s="255"/>
    </row>
    <row r="115" spans="1:9" ht="12.75">
      <c r="A115" s="252"/>
      <c r="B115" s="253"/>
      <c r="C115" s="254"/>
      <c r="D115" s="255"/>
      <c r="E115" s="255"/>
      <c r="F115" s="255"/>
      <c r="G115" s="255"/>
      <c r="H115" s="255"/>
      <c r="I115" s="255"/>
    </row>
    <row r="116" spans="1:9" ht="12.75">
      <c r="A116" s="252"/>
      <c r="B116" s="253"/>
      <c r="C116" s="254"/>
      <c r="D116" s="255"/>
      <c r="E116" s="255"/>
      <c r="F116" s="255"/>
      <c r="G116" s="255"/>
      <c r="H116" s="255"/>
      <c r="I116" s="255"/>
    </row>
    <row r="117" spans="1:9" ht="12.75">
      <c r="A117" s="252"/>
      <c r="B117" s="253"/>
      <c r="C117" s="254"/>
      <c r="D117" s="255"/>
      <c r="E117" s="255"/>
      <c r="F117" s="255"/>
      <c r="G117" s="255"/>
      <c r="H117" s="255"/>
      <c r="I117" s="255"/>
    </row>
    <row r="118" spans="1:9" ht="12.75">
      <c r="A118" s="252"/>
      <c r="B118" s="253"/>
      <c r="C118" s="254"/>
      <c r="D118" s="255"/>
      <c r="E118" s="255"/>
      <c r="F118" s="255"/>
      <c r="G118" s="255"/>
      <c r="H118" s="255"/>
      <c r="I118" s="255"/>
    </row>
    <row r="119" spans="1:9" ht="12.75">
      <c r="A119" s="252"/>
      <c r="B119" s="253"/>
      <c r="C119" s="254"/>
      <c r="D119" s="255"/>
      <c r="E119" s="255"/>
      <c r="F119" s="255"/>
      <c r="G119" s="255"/>
      <c r="H119" s="255"/>
      <c r="I119" s="255"/>
    </row>
    <row r="120" spans="1:9" ht="12.75">
      <c r="A120" s="252"/>
      <c r="B120" s="253"/>
      <c r="C120" s="254"/>
      <c r="D120" s="255"/>
      <c r="E120" s="255"/>
      <c r="F120" s="255"/>
      <c r="G120" s="255"/>
      <c r="H120" s="255"/>
      <c r="I120" s="255"/>
    </row>
    <row r="121" spans="1:9" ht="12.75">
      <c r="A121" s="252"/>
      <c r="B121" s="253"/>
      <c r="C121" s="254"/>
      <c r="D121" s="255"/>
      <c r="E121" s="255"/>
      <c r="F121" s="255"/>
      <c r="G121" s="255"/>
      <c r="H121" s="255"/>
      <c r="I121" s="255"/>
    </row>
    <row r="122" spans="1:9" ht="12.75">
      <c r="A122" s="252"/>
      <c r="B122" s="253"/>
      <c r="C122" s="254"/>
      <c r="D122" s="255"/>
      <c r="E122" s="255"/>
      <c r="F122" s="255"/>
      <c r="G122" s="255"/>
      <c r="H122" s="255"/>
      <c r="I122" s="255"/>
    </row>
    <row r="123" spans="1:9" ht="12.75">
      <c r="A123" s="252"/>
      <c r="B123" s="253"/>
      <c r="C123" s="254"/>
      <c r="D123" s="255"/>
      <c r="E123" s="255"/>
      <c r="F123" s="255"/>
      <c r="G123" s="255"/>
      <c r="H123" s="255"/>
      <c r="I123" s="255"/>
    </row>
    <row r="124" spans="1:9" ht="12.75">
      <c r="A124" s="252"/>
      <c r="B124" s="253"/>
      <c r="C124" s="254"/>
      <c r="D124" s="255"/>
      <c r="E124" s="255"/>
      <c r="F124" s="255"/>
      <c r="G124" s="255"/>
      <c r="H124" s="255"/>
      <c r="I124" s="255"/>
    </row>
    <row r="125" spans="1:9" ht="12.75">
      <c r="A125" s="252"/>
      <c r="B125" s="253"/>
      <c r="C125" s="254"/>
      <c r="D125" s="255"/>
      <c r="E125" s="255"/>
      <c r="F125" s="255"/>
      <c r="G125" s="255"/>
      <c r="H125" s="255"/>
      <c r="I125" s="255"/>
    </row>
    <row r="126" spans="1:9" ht="12.75">
      <c r="A126" s="252"/>
      <c r="B126" s="253"/>
      <c r="C126" s="254"/>
      <c r="D126" s="255"/>
      <c r="E126" s="255"/>
      <c r="F126" s="255"/>
      <c r="G126" s="255"/>
      <c r="H126" s="255"/>
      <c r="I126" s="255"/>
    </row>
    <row r="127" spans="1:9" ht="12.75">
      <c r="A127" s="252"/>
      <c r="B127" s="253"/>
      <c r="C127" s="254"/>
      <c r="D127" s="255"/>
      <c r="E127" s="255"/>
      <c r="F127" s="255"/>
      <c r="G127" s="255"/>
      <c r="H127" s="255"/>
      <c r="I127" s="255"/>
    </row>
    <row r="128" spans="1:9" ht="12.75">
      <c r="A128" s="252"/>
      <c r="B128" s="253"/>
      <c r="C128" s="254"/>
      <c r="D128" s="255"/>
      <c r="E128" s="255"/>
      <c r="F128" s="255"/>
      <c r="G128" s="255"/>
      <c r="H128" s="255"/>
      <c r="I128" s="255"/>
    </row>
    <row r="129" spans="1:9" ht="12.75">
      <c r="A129" s="252"/>
      <c r="B129" s="253"/>
      <c r="C129" s="254"/>
      <c r="D129" s="255"/>
      <c r="E129" s="255"/>
      <c r="F129" s="255"/>
      <c r="G129" s="255"/>
      <c r="H129" s="255"/>
      <c r="I129" s="255"/>
    </row>
    <row r="130" spans="1:9" ht="12.75">
      <c r="A130" s="252"/>
      <c r="B130" s="253"/>
      <c r="C130" s="254"/>
      <c r="D130" s="255"/>
      <c r="E130" s="255"/>
      <c r="F130" s="255"/>
      <c r="G130" s="255"/>
      <c r="H130" s="255"/>
      <c r="I130" s="255"/>
    </row>
    <row r="131" spans="1:9" ht="12.75">
      <c r="A131" s="252"/>
      <c r="B131" s="253"/>
      <c r="C131" s="254"/>
      <c r="D131" s="255"/>
      <c r="E131" s="255"/>
      <c r="F131" s="255"/>
      <c r="G131" s="255"/>
      <c r="H131" s="255"/>
      <c r="I131" s="255"/>
    </row>
    <row r="132" spans="1:9" ht="12.75">
      <c r="A132" s="252"/>
      <c r="B132" s="253"/>
      <c r="C132" s="254"/>
      <c r="D132" s="255"/>
      <c r="E132" s="255"/>
      <c r="F132" s="255"/>
      <c r="G132" s="255"/>
      <c r="H132" s="255"/>
      <c r="I132" s="255"/>
    </row>
    <row r="133" spans="1:9" ht="12.75">
      <c r="A133" s="252"/>
      <c r="B133" s="253"/>
      <c r="C133" s="254"/>
      <c r="D133" s="255"/>
      <c r="E133" s="255"/>
      <c r="F133" s="255"/>
      <c r="G133" s="255"/>
      <c r="H133" s="255"/>
      <c r="I133" s="255"/>
    </row>
    <row r="134" spans="1:9" ht="12.75">
      <c r="A134" s="252"/>
      <c r="B134" s="253"/>
      <c r="C134" s="254"/>
      <c r="D134" s="255"/>
      <c r="E134" s="255"/>
      <c r="F134" s="255"/>
      <c r="G134" s="255"/>
      <c r="H134" s="255"/>
      <c r="I134" s="255"/>
    </row>
    <row r="135" spans="1:9" ht="12.75">
      <c r="A135" s="252"/>
      <c r="B135" s="253"/>
      <c r="C135" s="254"/>
      <c r="D135" s="255"/>
      <c r="E135" s="255"/>
      <c r="F135" s="255"/>
      <c r="G135" s="255"/>
      <c r="H135" s="255"/>
      <c r="I135" s="255"/>
    </row>
    <row r="136" spans="1:9" ht="12.75">
      <c r="A136" s="252"/>
      <c r="B136" s="253"/>
      <c r="C136" s="254"/>
      <c r="D136" s="255"/>
      <c r="E136" s="255"/>
      <c r="F136" s="255"/>
      <c r="G136" s="255"/>
      <c r="H136" s="255"/>
      <c r="I136" s="255"/>
    </row>
    <row r="137" spans="1:9" ht="12.75">
      <c r="A137" s="252"/>
      <c r="B137" s="253"/>
      <c r="C137" s="254"/>
      <c r="D137" s="255"/>
      <c r="E137" s="255"/>
      <c r="F137" s="255"/>
      <c r="G137" s="255"/>
      <c r="H137" s="255"/>
      <c r="I137" s="255"/>
    </row>
    <row r="138" spans="1:9" ht="12.75">
      <c r="A138" s="252"/>
      <c r="B138" s="253"/>
      <c r="C138" s="254"/>
      <c r="D138" s="255"/>
      <c r="E138" s="255"/>
      <c r="F138" s="255"/>
      <c r="G138" s="255"/>
      <c r="H138" s="255"/>
      <c r="I138" s="255"/>
    </row>
    <row r="139" spans="1:9" ht="12.75">
      <c r="A139" s="252"/>
      <c r="B139" s="253"/>
      <c r="C139" s="254"/>
      <c r="D139" s="255"/>
      <c r="E139" s="255"/>
      <c r="F139" s="255"/>
      <c r="G139" s="255"/>
      <c r="H139" s="255"/>
      <c r="I139" s="255"/>
    </row>
    <row r="140" spans="1:9" ht="12.75">
      <c r="A140" s="252"/>
      <c r="B140" s="253"/>
      <c r="C140" s="254"/>
      <c r="D140" s="255"/>
      <c r="E140" s="255"/>
      <c r="F140" s="255"/>
      <c r="G140" s="255"/>
      <c r="H140" s="255"/>
      <c r="I140" s="255"/>
    </row>
    <row r="141" spans="1:9" ht="12.75">
      <c r="A141" s="252"/>
      <c r="B141" s="253"/>
      <c r="C141" s="254"/>
      <c r="D141" s="255"/>
      <c r="E141" s="255"/>
      <c r="F141" s="255"/>
      <c r="G141" s="255"/>
      <c r="H141" s="255"/>
      <c r="I141" s="255"/>
    </row>
    <row r="142" spans="1:9" ht="12.75">
      <c r="A142" s="252"/>
      <c r="B142" s="253"/>
      <c r="C142" s="254"/>
      <c r="D142" s="255"/>
      <c r="E142" s="255"/>
      <c r="F142" s="255"/>
      <c r="G142" s="255"/>
      <c r="H142" s="255"/>
      <c r="I142" s="255"/>
    </row>
  </sheetData>
  <sheetProtection/>
  <autoFilter ref="A9:I76"/>
  <printOptions horizontalCentered="1"/>
  <pageMargins left="0.3937007874015748" right="0" top="0" bottom="0" header="0" footer="0"/>
  <pageSetup fitToHeight="2" horizontalDpi="360" verticalDpi="360" orientation="landscape" paperSize="9" r:id="rId1"/>
  <rowBreaks count="1" manualBreakCount="1">
    <brk id="3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47"/>
      <c r="B1" s="47"/>
      <c r="C1" s="47"/>
      <c r="D1" s="206" t="str">
        <f>Startlist!$F1</f>
        <v> </v>
      </c>
      <c r="E1" s="47"/>
      <c r="F1" s="47"/>
      <c r="G1" s="47"/>
      <c r="H1" s="47"/>
      <c r="I1" s="47"/>
      <c r="J1" s="47"/>
      <c r="K1" s="47"/>
      <c r="L1" s="47"/>
      <c r="M1" s="47"/>
    </row>
    <row r="2" spans="1:13" ht="12.75" customHeight="1">
      <c r="A2" s="274" t="str">
        <f>Startlist!$F4</f>
        <v>TALLINNA RALLY 2016</v>
      </c>
      <c r="B2" s="274"/>
      <c r="C2" s="274"/>
      <c r="D2" s="274"/>
      <c r="E2" s="274"/>
      <c r="F2" s="274"/>
      <c r="G2" s="47"/>
      <c r="H2" s="47"/>
      <c r="I2" s="47"/>
      <c r="J2" s="47"/>
      <c r="K2" s="47"/>
      <c r="L2" s="47"/>
      <c r="M2" s="47"/>
    </row>
    <row r="3" spans="1:13" ht="15" customHeight="1">
      <c r="A3" s="47"/>
      <c r="B3" s="47"/>
      <c r="C3" s="275" t="str">
        <f>Startlist!$F5</f>
        <v>August 26-27, 2016</v>
      </c>
      <c r="D3" s="275"/>
      <c r="E3" s="275"/>
      <c r="F3" s="47"/>
      <c r="G3" s="47"/>
      <c r="H3" s="47"/>
      <c r="I3" s="47"/>
      <c r="J3" s="47"/>
      <c r="K3" s="47"/>
      <c r="L3" s="47"/>
      <c r="M3" s="47"/>
    </row>
    <row r="4" spans="1:13" ht="15" customHeight="1">
      <c r="A4" s="47"/>
      <c r="B4" s="47"/>
      <c r="C4" s="275" t="str">
        <f>Startlist!$F6</f>
        <v>Harjumaa</v>
      </c>
      <c r="D4" s="275"/>
      <c r="E4" s="275"/>
      <c r="F4" s="47"/>
      <c r="G4" s="47"/>
      <c r="H4" s="47"/>
      <c r="I4" s="47"/>
      <c r="J4" s="47"/>
      <c r="K4" s="47"/>
      <c r="L4" s="47"/>
      <c r="M4" s="47"/>
    </row>
    <row r="5" spans="1:13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>
      <c r="A6" s="47"/>
      <c r="B6" s="47"/>
      <c r="C6" s="47"/>
      <c r="D6" s="47"/>
      <c r="E6" s="47"/>
      <c r="F6" s="53"/>
      <c r="G6" s="53"/>
      <c r="H6" s="47"/>
      <c r="I6" s="47"/>
      <c r="J6" s="47"/>
      <c r="K6" s="47"/>
      <c r="L6" s="47"/>
      <c r="M6" s="47"/>
    </row>
    <row r="7" spans="3:13" ht="12.75">
      <c r="C7" s="282" t="s">
        <v>48</v>
      </c>
      <c r="D7" s="283"/>
      <c r="E7" s="25" t="s">
        <v>54</v>
      </c>
      <c r="F7" s="53"/>
      <c r="G7" s="53"/>
      <c r="H7" s="47"/>
      <c r="I7" s="47"/>
      <c r="J7" s="47"/>
      <c r="K7" s="47"/>
      <c r="L7" s="47"/>
      <c r="M7" s="47"/>
    </row>
    <row r="8" spans="1:13" ht="18.75" customHeight="1">
      <c r="A8" s="47"/>
      <c r="B8" s="47"/>
      <c r="C8" s="224" t="s">
        <v>128</v>
      </c>
      <c r="D8" s="225"/>
      <c r="E8" s="226">
        <v>9</v>
      </c>
      <c r="F8" s="53"/>
      <c r="G8" s="54"/>
      <c r="H8" s="47"/>
      <c r="I8" s="47"/>
      <c r="J8" s="47"/>
      <c r="K8" s="47"/>
      <c r="L8" s="47"/>
      <c r="M8" s="47"/>
    </row>
    <row r="9" spans="1:13" ht="18.75" customHeight="1">
      <c r="A9" s="47"/>
      <c r="B9" s="47"/>
      <c r="C9" s="224" t="s">
        <v>59</v>
      </c>
      <c r="D9" s="225"/>
      <c r="E9" s="226">
        <v>4</v>
      </c>
      <c r="F9" s="52"/>
      <c r="G9" s="55"/>
      <c r="H9" s="47"/>
      <c r="I9" s="47"/>
      <c r="J9" s="47"/>
      <c r="K9" s="47"/>
      <c r="L9" s="47"/>
      <c r="M9" s="47"/>
    </row>
    <row r="10" spans="1:13" ht="18.75" customHeight="1">
      <c r="A10" s="47"/>
      <c r="B10" s="47"/>
      <c r="C10" s="224" t="s">
        <v>114</v>
      </c>
      <c r="D10" s="225"/>
      <c r="E10" s="226">
        <v>11</v>
      </c>
      <c r="F10" s="52"/>
      <c r="G10" s="55"/>
      <c r="H10" s="47"/>
      <c r="I10" s="47"/>
      <c r="J10" s="47"/>
      <c r="K10" s="47"/>
      <c r="L10" s="47"/>
      <c r="M10" s="47"/>
    </row>
    <row r="11" spans="1:13" ht="18.75" customHeight="1">
      <c r="A11" s="47"/>
      <c r="B11" s="47"/>
      <c r="C11" s="224" t="s">
        <v>76</v>
      </c>
      <c r="D11" s="225"/>
      <c r="E11" s="226">
        <v>11</v>
      </c>
      <c r="F11" s="52"/>
      <c r="G11" s="55"/>
      <c r="H11" s="47"/>
      <c r="I11" s="47"/>
      <c r="J11" s="47"/>
      <c r="K11" s="47"/>
      <c r="L11" s="47"/>
      <c r="M11" s="47"/>
    </row>
    <row r="12" spans="1:13" ht="18.75" customHeight="1">
      <c r="A12" s="47"/>
      <c r="B12" s="47"/>
      <c r="C12" s="224" t="s">
        <v>102</v>
      </c>
      <c r="D12" s="225"/>
      <c r="E12" s="226">
        <v>9</v>
      </c>
      <c r="F12" s="52"/>
      <c r="G12" s="55"/>
      <c r="H12" s="47"/>
      <c r="I12" s="47"/>
      <c r="J12" s="47"/>
      <c r="K12" s="47"/>
      <c r="L12" s="47"/>
      <c r="M12" s="47"/>
    </row>
    <row r="13" spans="1:13" ht="18.75" customHeight="1">
      <c r="A13" s="47"/>
      <c r="B13" s="47"/>
      <c r="C13" s="224" t="s">
        <v>72</v>
      </c>
      <c r="D13" s="225"/>
      <c r="E13" s="226">
        <v>8</v>
      </c>
      <c r="F13" s="52"/>
      <c r="G13" s="55"/>
      <c r="H13" s="47"/>
      <c r="I13" s="47"/>
      <c r="J13" s="47"/>
      <c r="K13" s="47"/>
      <c r="L13" s="47"/>
      <c r="M13" s="47"/>
    </row>
    <row r="14" spans="1:13" ht="18.75" customHeight="1">
      <c r="A14" s="47"/>
      <c r="B14" s="47"/>
      <c r="C14" s="224" t="s">
        <v>79</v>
      </c>
      <c r="D14" s="225"/>
      <c r="E14" s="226">
        <v>7</v>
      </c>
      <c r="F14" s="52"/>
      <c r="G14" s="51"/>
      <c r="H14" s="47"/>
      <c r="I14" s="47"/>
      <c r="J14" s="47"/>
      <c r="K14" s="47"/>
      <c r="L14" s="47"/>
      <c r="M14" s="47"/>
    </row>
    <row r="15" spans="1:13" ht="18.75" customHeight="1">
      <c r="A15" s="47"/>
      <c r="B15" s="47"/>
      <c r="C15" s="224" t="s">
        <v>296</v>
      </c>
      <c r="D15" s="225"/>
      <c r="E15" s="226">
        <v>8</v>
      </c>
      <c r="F15" s="52"/>
      <c r="G15" s="47"/>
      <c r="H15" s="47"/>
      <c r="I15" s="47"/>
      <c r="J15" s="47"/>
      <c r="K15" s="47"/>
      <c r="L15" s="47"/>
      <c r="M15" s="47"/>
    </row>
    <row r="16" spans="1:13" ht="19.5" customHeight="1">
      <c r="A16" s="47"/>
      <c r="B16" s="47"/>
      <c r="C16" s="227" t="s">
        <v>49</v>
      </c>
      <c r="D16" s="225"/>
      <c r="E16" s="228">
        <f>SUM(E8:E15)</f>
        <v>67</v>
      </c>
      <c r="F16" s="53"/>
      <c r="G16" s="47"/>
      <c r="H16" s="47"/>
      <c r="I16" s="47"/>
      <c r="J16" s="47"/>
      <c r="K16" s="47"/>
      <c r="L16" s="47"/>
      <c r="M16" s="47"/>
    </row>
    <row r="17" spans="1:13" ht="19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9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9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9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I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0" customWidth="1"/>
  </cols>
  <sheetData>
    <row r="1" spans="5:8" ht="15.75">
      <c r="E1" s="1" t="str">
        <f>Startlist!$F1</f>
        <v> </v>
      </c>
      <c r="H1" s="64"/>
    </row>
    <row r="2" spans="2:8" ht="15" customHeight="1">
      <c r="B2" s="2"/>
      <c r="C2" s="3"/>
      <c r="E2" s="1" t="str">
        <f>Startlist!$F4</f>
        <v>TALLINNA RALLY 2016</v>
      </c>
      <c r="H2" s="65"/>
    </row>
    <row r="3" spans="2:8" ht="15">
      <c r="B3" s="2"/>
      <c r="C3" s="3"/>
      <c r="E3" s="24" t="str">
        <f>Startlist!$F5</f>
        <v>August 26-27, 2016</v>
      </c>
      <c r="H3" s="65"/>
    </row>
    <row r="4" spans="2:8" ht="15">
      <c r="B4" s="2"/>
      <c r="C4" s="3"/>
      <c r="E4" s="24" t="str">
        <f>Startlist!$F6</f>
        <v>Harjumaa</v>
      </c>
      <c r="H4" s="65"/>
    </row>
    <row r="5" spans="3:8" ht="15" customHeight="1">
      <c r="C5" s="3"/>
      <c r="H5" s="65"/>
    </row>
    <row r="6" spans="1:9" ht="15.75" customHeight="1">
      <c r="A6" s="114"/>
      <c r="B6" s="138" t="s">
        <v>18</v>
      </c>
      <c r="C6" s="122"/>
      <c r="D6" s="114"/>
      <c r="E6" s="114"/>
      <c r="F6" s="114"/>
      <c r="G6" s="114"/>
      <c r="H6" s="121"/>
      <c r="I6" s="114"/>
    </row>
    <row r="7" spans="1:9" ht="12.75">
      <c r="A7" s="114"/>
      <c r="B7" s="153" t="s">
        <v>30</v>
      </c>
      <c r="C7" s="154" t="s">
        <v>15</v>
      </c>
      <c r="D7" s="155" t="s">
        <v>16</v>
      </c>
      <c r="E7" s="154"/>
      <c r="F7" s="156" t="s">
        <v>27</v>
      </c>
      <c r="G7" s="151" t="s">
        <v>26</v>
      </c>
      <c r="H7" s="152" t="s">
        <v>19</v>
      </c>
      <c r="I7" s="114"/>
    </row>
    <row r="8" spans="1:9" ht="15" customHeight="1">
      <c r="A8" s="157">
        <v>1</v>
      </c>
      <c r="B8" s="110">
        <v>1</v>
      </c>
      <c r="C8" s="158" t="str">
        <f>VLOOKUP(B8,Startlist!B:F,2,FALSE)</f>
        <v>MV1</v>
      </c>
      <c r="D8" s="159" t="str">
        <f>CONCATENATE(VLOOKUP(B8,Startlist!B:H,3,FALSE)," / ",VLOOKUP(B8,Startlist!B:H,4,FALSE))</f>
        <v>Kalle Rovanperä / Risto Pietiläinen</v>
      </c>
      <c r="E8" s="160" t="str">
        <f>VLOOKUP(B8,Startlist!B:F,5,FALSE)</f>
        <v>LAT / FIN</v>
      </c>
      <c r="F8" s="159" t="str">
        <f>VLOOKUP(B8,Startlist!B:H,7,FALSE)</f>
        <v>Skoda Fabia R5</v>
      </c>
      <c r="G8" s="159" t="str">
        <f>VLOOKUP(B8,Startlist!B:H,6,FALSE)</f>
        <v>TGS WORLDWIDE</v>
      </c>
      <c r="H8" s="161" t="str">
        <f>VLOOKUP(B8,Results!B:R,17,FALSE)</f>
        <v>54.07,9</v>
      </c>
      <c r="I8" s="205"/>
    </row>
    <row r="9" spans="1:9" ht="15" customHeight="1">
      <c r="A9" s="157">
        <f>A8+1</f>
        <v>2</v>
      </c>
      <c r="B9" s="110">
        <v>5</v>
      </c>
      <c r="C9" s="158" t="str">
        <f>VLOOKUP(B9,Startlist!B:F,2,FALSE)</f>
        <v>MV1</v>
      </c>
      <c r="D9" s="159" t="str">
        <f>CONCATENATE(VLOOKUP(B9,Startlist!B:H,3,FALSE)," / ",VLOOKUP(B9,Startlist!B:H,4,FALSE))</f>
        <v>Janis Vorobjovs / Andris Malnieks</v>
      </c>
      <c r="E9" s="160" t="str">
        <f>VLOOKUP(B9,Startlist!B:F,5,FALSE)</f>
        <v>LAT</v>
      </c>
      <c r="F9" s="159" t="str">
        <f>VLOOKUP(B9,Startlist!B:H,7,FALSE)</f>
        <v>Mitsubishi Mirage</v>
      </c>
      <c r="G9" s="159" t="str">
        <f>VLOOKUP(B9,Startlist!B:H,6,FALSE)</f>
        <v>VOROBJOVS RACING</v>
      </c>
      <c r="H9" s="161" t="str">
        <f>VLOOKUP(B9,Results!B:R,17,FALSE)</f>
        <v>55.26,4</v>
      </c>
      <c r="I9" s="205"/>
    </row>
    <row r="10" spans="1:9" ht="15" customHeight="1">
      <c r="A10" s="157">
        <f aca="true" t="shared" si="0" ref="A10:A58">A9+1</f>
        <v>3</v>
      </c>
      <c r="B10" s="110">
        <v>8</v>
      </c>
      <c r="C10" s="158" t="str">
        <f>VLOOKUP(B10,Startlist!B:F,2,FALSE)</f>
        <v>MV7</v>
      </c>
      <c r="D10" s="159" t="str">
        <f>CONCATENATE(VLOOKUP(B10,Startlist!B:H,3,FALSE)," / ",VLOOKUP(B10,Startlist!B:H,4,FALSE))</f>
        <v>Ranno Bundsen / Robert Loshtshenikov</v>
      </c>
      <c r="E10" s="160" t="str">
        <f>VLOOKUP(B10,Startlist!B:F,5,FALSE)</f>
        <v>EST</v>
      </c>
      <c r="F10" s="159" t="str">
        <f>VLOOKUP(B10,Startlist!B:H,7,FALSE)</f>
        <v>Mitsubishi Lancer Evo 8</v>
      </c>
      <c r="G10" s="159" t="str">
        <f>VLOOKUP(B10,Startlist!B:H,6,FALSE)</f>
        <v>TIKKRI MOTORSPORT</v>
      </c>
      <c r="H10" s="161" t="str">
        <f>VLOOKUP(B10,Results!B:R,17,FALSE)</f>
        <v>56.13,5</v>
      </c>
      <c r="I10" s="205"/>
    </row>
    <row r="11" spans="1:9" ht="15" customHeight="1">
      <c r="A11" s="157">
        <f t="shared" si="0"/>
        <v>4</v>
      </c>
      <c r="B11" s="110">
        <v>22</v>
      </c>
      <c r="C11" s="158" t="str">
        <f>VLOOKUP(B11,Startlist!B:F,2,FALSE)</f>
        <v>MV1</v>
      </c>
      <c r="D11" s="159" t="str">
        <f>CONCATENATE(VLOOKUP(B11,Startlist!B:H,3,FALSE)," / ",VLOOKUP(B11,Startlist!B:H,4,FALSE))</f>
        <v>Gatis Vecvagars / Arturs Zeibe</v>
      </c>
      <c r="E11" s="160" t="str">
        <f>VLOOKUP(B11,Startlist!B:F,5,FALSE)</f>
        <v>LAT</v>
      </c>
      <c r="F11" s="159" t="str">
        <f>VLOOKUP(B11,Startlist!B:H,7,FALSE)</f>
        <v>Mitsubishi Mirage</v>
      </c>
      <c r="G11" s="159" t="str">
        <f>VLOOKUP(B11,Startlist!B:H,6,FALSE)</f>
        <v>VOROBJOVS RACING</v>
      </c>
      <c r="H11" s="161" t="str">
        <f>VLOOKUP(B11,Results!B:R,17,FALSE)</f>
        <v>57.33,1</v>
      </c>
      <c r="I11" s="205"/>
    </row>
    <row r="12" spans="1:9" ht="15" customHeight="1">
      <c r="A12" s="157">
        <f t="shared" si="0"/>
        <v>5</v>
      </c>
      <c r="B12" s="110">
        <v>208</v>
      </c>
      <c r="C12" s="158" t="str">
        <f>VLOOKUP(B12,Startlist!B:F,2,FALSE)</f>
        <v>MV3</v>
      </c>
      <c r="D12" s="159" t="str">
        <f>CONCATENATE(VLOOKUP(B12,Startlist!B:H,3,FALSE)," / ",VLOOKUP(B12,Startlist!B:H,4,FALSE))</f>
        <v>Miko Niinemäe / Martin Valter</v>
      </c>
      <c r="E12" s="160" t="str">
        <f>VLOOKUP(B12,Startlist!B:F,5,FALSE)</f>
        <v>EST</v>
      </c>
      <c r="F12" s="159" t="str">
        <f>VLOOKUP(B12,Startlist!B:H,7,FALSE)</f>
        <v>Peugeot 208</v>
      </c>
      <c r="G12" s="159" t="str">
        <f>VLOOKUP(B12,Startlist!B:H,6,FALSE)</f>
        <v>CUEKS RACING</v>
      </c>
      <c r="H12" s="161" t="str">
        <f>VLOOKUP(B12,Results!B:R,17,FALSE)</f>
        <v>57.58,6</v>
      </c>
      <c r="I12" s="205"/>
    </row>
    <row r="13" spans="1:9" ht="15" customHeight="1">
      <c r="A13" s="157">
        <f t="shared" si="0"/>
        <v>6</v>
      </c>
      <c r="B13" s="110">
        <v>12</v>
      </c>
      <c r="C13" s="158" t="str">
        <f>VLOOKUP(B13,Startlist!B:F,2,FALSE)</f>
        <v>MV7</v>
      </c>
      <c r="D13" s="159" t="str">
        <f>CONCATENATE(VLOOKUP(B13,Startlist!B:H,3,FALSE)," / ",VLOOKUP(B13,Startlist!B:H,4,FALSE))</f>
        <v>Priit Koik / Uku Heldna</v>
      </c>
      <c r="E13" s="160" t="str">
        <f>VLOOKUP(B13,Startlist!B:F,5,FALSE)</f>
        <v>EST</v>
      </c>
      <c r="F13" s="159" t="str">
        <f>VLOOKUP(B13,Startlist!B:H,7,FALSE)</f>
        <v>Mitsubishi Lancer Evo 8</v>
      </c>
      <c r="G13" s="159" t="str">
        <f>VLOOKUP(B13,Startlist!B:H,6,FALSE)</f>
        <v>KAUR MOTORSPORT</v>
      </c>
      <c r="H13" s="161" t="str">
        <f>VLOOKUP(B13,Results!B:R,17,FALSE)</f>
        <v>57.59,5</v>
      </c>
      <c r="I13" s="205"/>
    </row>
    <row r="14" spans="1:9" ht="15" customHeight="1">
      <c r="A14" s="157">
        <f t="shared" si="0"/>
        <v>7</v>
      </c>
      <c r="B14" s="110">
        <v>15</v>
      </c>
      <c r="C14" s="158" t="str">
        <f>VLOOKUP(B14,Startlist!B:F,2,FALSE)</f>
        <v>MV7</v>
      </c>
      <c r="D14" s="159" t="str">
        <f>CONCATENATE(VLOOKUP(B14,Startlist!B:H,3,FALSE)," / ",VLOOKUP(B14,Startlist!B:H,4,FALSE))</f>
        <v>Aiko Aigro / Kermo Kärtmann</v>
      </c>
      <c r="E14" s="160" t="str">
        <f>VLOOKUP(B14,Startlist!B:F,5,FALSE)</f>
        <v>EST</v>
      </c>
      <c r="F14" s="159" t="str">
        <f>VLOOKUP(B14,Startlist!B:H,7,FALSE)</f>
        <v>Mitsubishi Lancer Evo 6</v>
      </c>
      <c r="G14" s="159" t="str">
        <f>VLOOKUP(B14,Startlist!B:H,6,FALSE)</f>
        <v>TIKKRI MOTORSPORT</v>
      </c>
      <c r="H14" s="161" t="str">
        <f>VLOOKUP(B14,Results!B:R,17,FALSE)</f>
        <v>58.12,4</v>
      </c>
      <c r="I14" s="205"/>
    </row>
    <row r="15" spans="1:9" ht="15" customHeight="1">
      <c r="A15" s="157">
        <f t="shared" si="0"/>
        <v>8</v>
      </c>
      <c r="B15" s="110">
        <v>17</v>
      </c>
      <c r="C15" s="158" t="str">
        <f>VLOOKUP(B15,Startlist!B:F,2,FALSE)</f>
        <v>MV2</v>
      </c>
      <c r="D15" s="159" t="str">
        <f>CONCATENATE(VLOOKUP(B15,Startlist!B:H,3,FALSE)," / ",VLOOKUP(B15,Startlist!B:H,4,FALSE))</f>
        <v>Alexander Gorelov / Igor Skuridin</v>
      </c>
      <c r="E15" s="160" t="str">
        <f>VLOOKUP(B15,Startlist!B:F,5,FALSE)</f>
        <v>RUS</v>
      </c>
      <c r="F15" s="159" t="str">
        <f>VLOOKUP(B15,Startlist!B:H,7,FALSE)</f>
        <v>Mitsubishi Lancer Evo 10</v>
      </c>
      <c r="G15" s="159" t="str">
        <f>VLOOKUP(B15,Startlist!B:H,6,FALSE)</f>
        <v>VOROBJOVS RACING</v>
      </c>
      <c r="H15" s="161" t="str">
        <f>VLOOKUP(B15,Results!B:R,17,FALSE)</f>
        <v>58.25,4</v>
      </c>
      <c r="I15" s="205"/>
    </row>
    <row r="16" spans="1:9" ht="15" customHeight="1">
      <c r="A16" s="157">
        <f t="shared" si="0"/>
        <v>9</v>
      </c>
      <c r="B16" s="110">
        <v>25</v>
      </c>
      <c r="C16" s="158" t="str">
        <f>VLOOKUP(B16,Startlist!B:F,2,FALSE)</f>
        <v>MV6</v>
      </c>
      <c r="D16" s="159" t="str">
        <f>CONCATENATE(VLOOKUP(B16,Startlist!B:H,3,FALSE)," / ",VLOOKUP(B16,Startlist!B:H,4,FALSE))</f>
        <v>Marko Ringenberg / Allar Heina</v>
      </c>
      <c r="E16" s="160" t="str">
        <f>VLOOKUP(B16,Startlist!B:F,5,FALSE)</f>
        <v>EST</v>
      </c>
      <c r="F16" s="159" t="str">
        <f>VLOOKUP(B16,Startlist!B:H,7,FALSE)</f>
        <v>BMW M3</v>
      </c>
      <c r="G16" s="159" t="str">
        <f>VLOOKUP(B16,Startlist!B:H,6,FALSE)</f>
        <v>CUEKS RACING</v>
      </c>
      <c r="H16" s="161" t="str">
        <f>VLOOKUP(B16,Results!B:R,17,FALSE)</f>
        <v>58.26,6</v>
      </c>
      <c r="I16" s="205"/>
    </row>
    <row r="17" spans="1:9" ht="15" customHeight="1">
      <c r="A17" s="157">
        <f t="shared" si="0"/>
        <v>10</v>
      </c>
      <c r="B17" s="110">
        <v>6</v>
      </c>
      <c r="C17" s="158" t="str">
        <f>VLOOKUP(B17,Startlist!B:F,2,FALSE)</f>
        <v>MV1</v>
      </c>
      <c r="D17" s="159" t="str">
        <f>CONCATENATE(VLOOKUP(B17,Startlist!B:H,3,FALSE)," / ",VLOOKUP(B17,Startlist!B:H,4,FALSE))</f>
        <v>Guntis Lielkajis / Vilnis Mikelsons</v>
      </c>
      <c r="E17" s="160" t="str">
        <f>VLOOKUP(B17,Startlist!B:F,5,FALSE)</f>
        <v>LAT</v>
      </c>
      <c r="F17" s="159" t="str">
        <f>VLOOKUP(B17,Startlist!B:H,7,FALSE)</f>
        <v>Mitsubishi Lancer Evo 9</v>
      </c>
      <c r="G17" s="159" t="str">
        <f>VLOOKUP(B17,Startlist!B:H,6,FALSE)</f>
        <v>CIEDRA RACING</v>
      </c>
      <c r="H17" s="161" t="str">
        <f>VLOOKUP(B17,Results!B:R,17,FALSE)</f>
        <v>58.36,4</v>
      </c>
      <c r="I17" s="205"/>
    </row>
    <row r="18" spans="1:9" ht="15" customHeight="1">
      <c r="A18" s="157">
        <f t="shared" si="0"/>
        <v>11</v>
      </c>
      <c r="B18" s="110">
        <v>27</v>
      </c>
      <c r="C18" s="158" t="str">
        <f>VLOOKUP(B18,Startlist!B:F,2,FALSE)</f>
        <v>MV6</v>
      </c>
      <c r="D18" s="159" t="str">
        <f>CONCATENATE(VLOOKUP(B18,Startlist!B:H,3,FALSE)," / ",VLOOKUP(B18,Startlist!B:H,4,FALSE))</f>
        <v>Mario Jürimäe / Rauno Rohtmets</v>
      </c>
      <c r="E18" s="160" t="str">
        <f>VLOOKUP(B18,Startlist!B:F,5,FALSE)</f>
        <v>EST</v>
      </c>
      <c r="F18" s="159" t="str">
        <f>VLOOKUP(B18,Startlist!B:H,7,FALSE)</f>
        <v>BMW M3</v>
      </c>
      <c r="G18" s="159" t="str">
        <f>VLOOKUP(B18,Startlist!B:H,6,FALSE)</f>
        <v>CUEKS RACING</v>
      </c>
      <c r="H18" s="161" t="str">
        <f>VLOOKUP(B18,Results!B:R,17,FALSE)</f>
        <v>58.48,3</v>
      </c>
      <c r="I18" s="205"/>
    </row>
    <row r="19" spans="1:9" ht="15" customHeight="1">
      <c r="A19" s="157">
        <f t="shared" si="0"/>
        <v>12</v>
      </c>
      <c r="B19" s="110">
        <v>14</v>
      </c>
      <c r="C19" s="158" t="str">
        <f>VLOOKUP(B19,Startlist!B:F,2,FALSE)</f>
        <v>MV2</v>
      </c>
      <c r="D19" s="159" t="str">
        <f>CONCATENATE(VLOOKUP(B19,Startlist!B:H,3,FALSE)," / ",VLOOKUP(B19,Startlist!B:H,4,FALSE))</f>
        <v>Alexander Mikhaylov / Normunds Kokins</v>
      </c>
      <c r="E19" s="160" t="str">
        <f>VLOOKUP(B19,Startlist!B:F,5,FALSE)</f>
        <v>RUS / LAT</v>
      </c>
      <c r="F19" s="159" t="str">
        <f>VLOOKUP(B19,Startlist!B:H,7,FALSE)</f>
        <v>Mitsubishi Lancer Evo 10</v>
      </c>
      <c r="G19" s="159" t="str">
        <f>VLOOKUP(B19,Startlist!B:H,6,FALSE)</f>
        <v>DYNAMIC SPORT</v>
      </c>
      <c r="H19" s="161" t="str">
        <f>VLOOKUP(B19,Results!B:R,17,FALSE)</f>
        <v>58.53,0</v>
      </c>
      <c r="I19" s="205"/>
    </row>
    <row r="20" spans="1:9" ht="15" customHeight="1">
      <c r="A20" s="157">
        <f t="shared" si="0"/>
        <v>13</v>
      </c>
      <c r="B20" s="110">
        <v>19</v>
      </c>
      <c r="C20" s="158" t="str">
        <f>VLOOKUP(B20,Startlist!B:F,2,FALSE)</f>
        <v>MV7</v>
      </c>
      <c r="D20" s="159" t="str">
        <f>CONCATENATE(VLOOKUP(B20,Startlist!B:H,3,FALSE)," / ",VLOOKUP(B20,Startlist!B:H,4,FALSE))</f>
        <v>Anre Saks / Rainer Maasik</v>
      </c>
      <c r="E20" s="160" t="str">
        <f>VLOOKUP(B20,Startlist!B:F,5,FALSE)</f>
        <v>EST</v>
      </c>
      <c r="F20" s="159" t="str">
        <f>VLOOKUP(B20,Startlist!B:H,7,FALSE)</f>
        <v>Mitsubishi Lancer Evo 7</v>
      </c>
      <c r="G20" s="159" t="str">
        <f>VLOOKUP(B20,Startlist!B:H,6,FALSE)</f>
        <v>ALM MOTORSPORT</v>
      </c>
      <c r="H20" s="161" t="str">
        <f>VLOOKUP(B20,Results!B:R,17,FALSE)</f>
        <v>58.57,9</v>
      </c>
      <c r="I20" s="205"/>
    </row>
    <row r="21" spans="1:9" ht="15" customHeight="1">
      <c r="A21" s="157">
        <f t="shared" si="0"/>
        <v>14</v>
      </c>
      <c r="B21" s="110">
        <v>7</v>
      </c>
      <c r="C21" s="158" t="str">
        <f>VLOOKUP(B21,Startlist!B:F,2,FALSE)</f>
        <v>MV2</v>
      </c>
      <c r="D21" s="159" t="str">
        <f>CONCATENATE(VLOOKUP(B21,Startlist!B:H,3,FALSE)," / ",VLOOKUP(B21,Startlist!B:H,4,FALSE))</f>
        <v>Martins Svilis / Ivo Pukis</v>
      </c>
      <c r="E21" s="160" t="str">
        <f>VLOOKUP(B21,Startlist!B:F,5,FALSE)</f>
        <v>LAT</v>
      </c>
      <c r="F21" s="159" t="str">
        <f>VLOOKUP(B21,Startlist!B:H,7,FALSE)</f>
        <v>Mitsubishi Lancer Evo 10</v>
      </c>
      <c r="G21" s="159" t="str">
        <f>VLOOKUP(B21,Startlist!B:H,6,FALSE)</f>
        <v>MARTINS SVILIS</v>
      </c>
      <c r="H21" s="161" t="str">
        <f>VLOOKUP(B21,Results!B:R,17,FALSE)</f>
        <v>59.11,7</v>
      </c>
      <c r="I21" s="205"/>
    </row>
    <row r="22" spans="1:9" ht="15" customHeight="1">
      <c r="A22" s="157">
        <f t="shared" si="0"/>
        <v>15</v>
      </c>
      <c r="B22" s="110">
        <v>209</v>
      </c>
      <c r="C22" s="158" t="str">
        <f>VLOOKUP(B22,Startlist!B:F,2,FALSE)</f>
        <v>MV3</v>
      </c>
      <c r="D22" s="159" t="str">
        <f>CONCATENATE(VLOOKUP(B22,Startlist!B:H,3,FALSE)," / ",VLOOKUP(B22,Startlist!B:H,4,FALSE))</f>
        <v>Ken Torn / Riivo Mesila</v>
      </c>
      <c r="E22" s="160" t="str">
        <f>VLOOKUP(B22,Startlist!B:F,5,FALSE)</f>
        <v>EST</v>
      </c>
      <c r="F22" s="159" t="str">
        <f>VLOOKUP(B22,Startlist!B:H,7,FALSE)</f>
        <v>Ford Fiesta R2</v>
      </c>
      <c r="G22" s="159" t="str">
        <f>VLOOKUP(B22,Startlist!B:H,6,FALSE)</f>
        <v>OT RACING</v>
      </c>
      <c r="H22" s="161" t="str">
        <f>VLOOKUP(B22,Results!B:R,17,FALSE)</f>
        <v>59.20,6</v>
      </c>
      <c r="I22" s="205"/>
    </row>
    <row r="23" spans="1:9" ht="15" customHeight="1">
      <c r="A23" s="157">
        <f t="shared" si="0"/>
        <v>16</v>
      </c>
      <c r="B23" s="110">
        <v>16</v>
      </c>
      <c r="C23" s="158" t="str">
        <f>VLOOKUP(B23,Startlist!B:F,2,FALSE)</f>
        <v>MV1</v>
      </c>
      <c r="D23" s="159" t="str">
        <f>CONCATENATE(VLOOKUP(B23,Startlist!B:H,3,FALSE)," / ",VLOOKUP(B23,Startlist!B:H,4,FALSE))</f>
        <v>Edijs Bergmanis / Edgars Grins</v>
      </c>
      <c r="E23" s="160" t="str">
        <f>VLOOKUP(B23,Startlist!B:F,5,FALSE)</f>
        <v>LAT</v>
      </c>
      <c r="F23" s="159" t="str">
        <f>VLOOKUP(B23,Startlist!B:H,7,FALSE)</f>
        <v>MItsubishi Lancer Evo</v>
      </c>
      <c r="G23" s="159" t="str">
        <f>VLOOKUP(B23,Startlist!B:H,6,FALSE)</f>
        <v>RALLYWORKSHOP</v>
      </c>
      <c r="H23" s="161" t="str">
        <f>VLOOKUP(B23,Results!B:R,17,FALSE)</f>
        <v>59.23,2</v>
      </c>
      <c r="I23" s="205"/>
    </row>
    <row r="24" spans="1:9" ht="15" customHeight="1">
      <c r="A24" s="157">
        <f t="shared" si="0"/>
        <v>17</v>
      </c>
      <c r="B24" s="110">
        <v>36</v>
      </c>
      <c r="C24" s="158" t="str">
        <f>VLOOKUP(B24,Startlist!B:F,2,FALSE)</f>
        <v>MV6</v>
      </c>
      <c r="D24" s="159" t="str">
        <f>CONCATENATE(VLOOKUP(B24,Startlist!B:H,3,FALSE)," / ",VLOOKUP(B24,Startlist!B:H,4,FALSE))</f>
        <v>Egidijus Valeisa / Povilas Reisas</v>
      </c>
      <c r="E24" s="160" t="str">
        <f>VLOOKUP(B24,Startlist!B:F,5,FALSE)</f>
        <v>LIT</v>
      </c>
      <c r="F24" s="159" t="str">
        <f>VLOOKUP(B24,Startlist!B:H,7,FALSE)</f>
        <v>BMW M3</v>
      </c>
      <c r="G24" s="159" t="str">
        <f>VLOOKUP(B24,Startlist!B:H,6,FALSE)</f>
        <v>4RACE</v>
      </c>
      <c r="H24" s="161" t="str">
        <f>VLOOKUP(B24,Results!B:R,17,FALSE)</f>
        <v>59.56,0</v>
      </c>
      <c r="I24" s="205"/>
    </row>
    <row r="25" spans="1:9" ht="15" customHeight="1">
      <c r="A25" s="157">
        <f t="shared" si="0"/>
        <v>18</v>
      </c>
      <c r="B25" s="110">
        <v>28</v>
      </c>
      <c r="C25" s="158" t="str">
        <f>VLOOKUP(B25,Startlist!B:F,2,FALSE)</f>
        <v>MV4</v>
      </c>
      <c r="D25" s="159" t="str">
        <f>CONCATENATE(VLOOKUP(B25,Startlist!B:H,3,FALSE)," / ",VLOOKUP(B25,Startlist!B:H,4,FALSE))</f>
        <v>Karel Tölp / Martin Vihmann</v>
      </c>
      <c r="E25" s="160" t="str">
        <f>VLOOKUP(B25,Startlist!B:F,5,FALSE)</f>
        <v>EST</v>
      </c>
      <c r="F25" s="159" t="str">
        <f>VLOOKUP(B25,Startlist!B:H,7,FALSE)</f>
        <v>Honda Civic Type-R</v>
      </c>
      <c r="G25" s="159" t="str">
        <f>VLOOKUP(B25,Startlist!B:H,6,FALSE)</f>
        <v>ECOM MOTORSPORT</v>
      </c>
      <c r="H25" s="161" t="str">
        <f>VLOOKUP(B25,Results!B:R,17,FALSE)</f>
        <v> 1:00.36,4</v>
      </c>
      <c r="I25" s="205"/>
    </row>
    <row r="26" spans="1:9" ht="15" customHeight="1">
      <c r="A26" s="157">
        <f t="shared" si="0"/>
        <v>19</v>
      </c>
      <c r="B26" s="110">
        <v>29</v>
      </c>
      <c r="C26" s="158" t="str">
        <f>VLOOKUP(B26,Startlist!B:F,2,FALSE)</f>
        <v>MV4</v>
      </c>
      <c r="D26" s="159" t="str">
        <f>CONCATENATE(VLOOKUP(B26,Startlist!B:H,3,FALSE)," / ",VLOOKUP(B26,Startlist!B:H,4,FALSE))</f>
        <v>David Sultanjants / Siim Oja</v>
      </c>
      <c r="E26" s="160" t="str">
        <f>VLOOKUP(B26,Startlist!B:F,5,FALSE)</f>
        <v>EST</v>
      </c>
      <c r="F26" s="159" t="str">
        <f>VLOOKUP(B26,Startlist!B:H,7,FALSE)</f>
        <v>Citroen DS3</v>
      </c>
      <c r="G26" s="159" t="str">
        <f>VLOOKUP(B26,Startlist!B:H,6,FALSE)</f>
        <v>MS RACING</v>
      </c>
      <c r="H26" s="161" t="str">
        <f>VLOOKUP(B26,Results!B:R,17,FALSE)</f>
        <v> 1:00.39,7</v>
      </c>
      <c r="I26" s="205"/>
    </row>
    <row r="27" spans="1:9" ht="15" customHeight="1">
      <c r="A27" s="157">
        <f t="shared" si="0"/>
        <v>20</v>
      </c>
      <c r="B27" s="110">
        <v>206</v>
      </c>
      <c r="C27" s="158" t="str">
        <f>VLOOKUP(B27,Startlist!B:F,2,FALSE)</f>
        <v>MV3</v>
      </c>
      <c r="D27" s="159" t="str">
        <f>CONCATENATE(VLOOKUP(B27,Startlist!B:H,3,FALSE)," / ",VLOOKUP(B27,Startlist!B:H,4,FALSE))</f>
        <v>Martins Sesks / Maris Kulss</v>
      </c>
      <c r="E27" s="160" t="str">
        <f>VLOOKUP(B27,Startlist!B:F,5,FALSE)</f>
        <v>LAT</v>
      </c>
      <c r="F27" s="159" t="str">
        <f>VLOOKUP(B27,Startlist!B:H,7,FALSE)</f>
        <v>Peugeot 208 R2</v>
      </c>
      <c r="G27" s="159" t="str">
        <f>VLOOKUP(B27,Startlist!B:H,6,FALSE)</f>
        <v>LMT AUTOSPORTA AKADEMIJA</v>
      </c>
      <c r="H27" s="161" t="str">
        <f>VLOOKUP(B27,Results!B:R,17,FALSE)</f>
        <v> 1:00.39,8</v>
      </c>
      <c r="I27" s="205"/>
    </row>
    <row r="28" spans="1:9" ht="15" customHeight="1">
      <c r="A28" s="157">
        <f t="shared" si="0"/>
        <v>21</v>
      </c>
      <c r="B28" s="110">
        <v>207</v>
      </c>
      <c r="C28" s="158" t="str">
        <f>VLOOKUP(B28,Startlist!B:F,2,FALSE)</f>
        <v>MV3</v>
      </c>
      <c r="D28" s="159" t="str">
        <f>CONCATENATE(VLOOKUP(B28,Startlist!B:H,3,FALSE)," / ",VLOOKUP(B28,Startlist!B:H,4,FALSE))</f>
        <v>Gustav Kruuda / Ken Järveoja</v>
      </c>
      <c r="E28" s="160" t="str">
        <f>VLOOKUP(B28,Startlist!B:F,5,FALSE)</f>
        <v>EST</v>
      </c>
      <c r="F28" s="159" t="str">
        <f>VLOOKUP(B28,Startlist!B:H,7,FALSE)</f>
        <v>Ford Fiesta R2</v>
      </c>
      <c r="G28" s="159" t="str">
        <f>VLOOKUP(B28,Startlist!B:H,6,FALSE)</f>
        <v>ME3 MOTOSPORT</v>
      </c>
      <c r="H28" s="161" t="str">
        <f>VLOOKUP(B28,Results!B:R,17,FALSE)</f>
        <v> 1:00.55,5</v>
      </c>
      <c r="I28" s="205"/>
    </row>
    <row r="29" spans="1:9" ht="15" customHeight="1">
      <c r="A29" s="157">
        <f t="shared" si="0"/>
        <v>22</v>
      </c>
      <c r="B29" s="110">
        <v>31</v>
      </c>
      <c r="C29" s="158" t="str">
        <f>VLOOKUP(B29,Startlist!B:F,2,FALSE)</f>
        <v>MV4</v>
      </c>
      <c r="D29" s="159" t="str">
        <f>CONCATENATE(VLOOKUP(B29,Startlist!B:H,3,FALSE)," / ",VLOOKUP(B29,Startlist!B:H,4,FALSE))</f>
        <v>Kaspar Kasari / Timo Kasesalu</v>
      </c>
      <c r="E29" s="160" t="str">
        <f>VLOOKUP(B29,Startlist!B:F,5,FALSE)</f>
        <v>EST</v>
      </c>
      <c r="F29" s="159" t="str">
        <f>VLOOKUP(B29,Startlist!B:H,7,FALSE)</f>
        <v>Honda Civic</v>
      </c>
      <c r="G29" s="159" t="str">
        <f>VLOOKUP(B29,Startlist!B:H,6,FALSE)</f>
        <v>ECOM MOTORSPORT</v>
      </c>
      <c r="H29" s="161" t="str">
        <f>VLOOKUP(B29,Results!B:R,17,FALSE)</f>
        <v> 1:01.04,9</v>
      </c>
      <c r="I29" s="205"/>
    </row>
    <row r="30" spans="1:9" ht="15" customHeight="1">
      <c r="A30" s="157">
        <f t="shared" si="0"/>
        <v>23</v>
      </c>
      <c r="B30" s="110">
        <v>47</v>
      </c>
      <c r="C30" s="158" t="str">
        <f>VLOOKUP(B30,Startlist!B:F,2,FALSE)</f>
        <v>MV7</v>
      </c>
      <c r="D30" s="159" t="str">
        <f>CONCATENATE(VLOOKUP(B30,Startlist!B:H,3,FALSE)," / ",VLOOKUP(B30,Startlist!B:H,4,FALSE))</f>
        <v>Henri Franke / Alain Sivous</v>
      </c>
      <c r="E30" s="160" t="str">
        <f>VLOOKUP(B30,Startlist!B:F,5,FALSE)</f>
        <v>EST</v>
      </c>
      <c r="F30" s="159" t="str">
        <f>VLOOKUP(B30,Startlist!B:H,7,FALSE)</f>
        <v>Subaru Impreza</v>
      </c>
      <c r="G30" s="159" t="str">
        <f>VLOOKUP(B30,Startlist!B:H,6,FALSE)</f>
        <v>ECOM MOTORSPORT</v>
      </c>
      <c r="H30" s="161" t="str">
        <f>VLOOKUP(B30,Results!B:R,17,FALSE)</f>
        <v> 1:02.02,7</v>
      </c>
      <c r="I30" s="205"/>
    </row>
    <row r="31" spans="1:9" ht="15" customHeight="1">
      <c r="A31" s="157">
        <f t="shared" si="0"/>
        <v>24</v>
      </c>
      <c r="B31" s="110">
        <v>24</v>
      </c>
      <c r="C31" s="158" t="str">
        <f>VLOOKUP(B31,Startlist!B:F,2,FALSE)</f>
        <v>MV4</v>
      </c>
      <c r="D31" s="159" t="str">
        <f>CONCATENATE(VLOOKUP(B31,Startlist!B:H,3,FALSE)," / ",VLOOKUP(B31,Startlist!B:H,4,FALSE))</f>
        <v>Kristo Subi / Raido Subi</v>
      </c>
      <c r="E31" s="160" t="str">
        <f>VLOOKUP(B31,Startlist!B:F,5,FALSE)</f>
        <v>EST</v>
      </c>
      <c r="F31" s="159" t="str">
        <f>VLOOKUP(B31,Startlist!B:H,7,FALSE)</f>
        <v>Honda Civic Type-R</v>
      </c>
      <c r="G31" s="159" t="str">
        <f>VLOOKUP(B31,Startlist!B:H,6,FALSE)</f>
        <v>ECOM MOTORSPORT</v>
      </c>
      <c r="H31" s="161" t="str">
        <f>VLOOKUP(B31,Results!B:R,17,FALSE)</f>
        <v> 1:02.22,8</v>
      </c>
      <c r="I31" s="205"/>
    </row>
    <row r="32" spans="1:9" ht="15" customHeight="1">
      <c r="A32" s="157">
        <f t="shared" si="0"/>
        <v>25</v>
      </c>
      <c r="B32" s="110">
        <v>18</v>
      </c>
      <c r="C32" s="158" t="str">
        <f>VLOOKUP(B32,Startlist!B:F,2,FALSE)</f>
        <v>MV7</v>
      </c>
      <c r="D32" s="159" t="str">
        <f>CONCATENATE(VLOOKUP(B32,Startlist!B:H,3,FALSE)," / ",VLOOKUP(B32,Startlist!B:H,4,FALSE))</f>
        <v>Allan Ilves / Aivar Järvet</v>
      </c>
      <c r="E32" s="160" t="str">
        <f>VLOOKUP(B32,Startlist!B:F,5,FALSE)</f>
        <v>EST</v>
      </c>
      <c r="F32" s="159" t="str">
        <f>VLOOKUP(B32,Startlist!B:H,7,FALSE)</f>
        <v>Subaru Impreza</v>
      </c>
      <c r="G32" s="159" t="str">
        <f>VLOOKUP(B32,Startlist!B:H,6,FALSE)</f>
        <v>TIKKRI MOTORSPORT</v>
      </c>
      <c r="H32" s="161" t="str">
        <f>VLOOKUP(B32,Results!B:R,17,FALSE)</f>
        <v> 1:02.26,7</v>
      </c>
      <c r="I32" s="205"/>
    </row>
    <row r="33" spans="1:9" ht="15" customHeight="1">
      <c r="A33" s="157">
        <f t="shared" si="0"/>
        <v>26</v>
      </c>
      <c r="B33" s="110">
        <v>42</v>
      </c>
      <c r="C33" s="158" t="str">
        <f>VLOOKUP(B33,Startlist!B:F,2,FALSE)</f>
        <v>MV5</v>
      </c>
      <c r="D33" s="159" t="str">
        <f>CONCATENATE(VLOOKUP(B33,Startlist!B:H,3,FALSE)," / ",VLOOKUP(B33,Startlist!B:H,4,FALSE))</f>
        <v>Tauri Pihlas / Ott Kiil</v>
      </c>
      <c r="E33" s="160" t="str">
        <f>VLOOKUP(B33,Startlist!B:F,5,FALSE)</f>
        <v>EST</v>
      </c>
      <c r="F33" s="159" t="str">
        <f>VLOOKUP(B33,Startlist!B:H,7,FALSE)</f>
        <v>Toyota Starlet</v>
      </c>
      <c r="G33" s="159" t="str">
        <f>VLOOKUP(B33,Startlist!B:H,6,FALSE)</f>
        <v>SAR-TECH MOTORSPORT</v>
      </c>
      <c r="H33" s="161" t="str">
        <f>VLOOKUP(B33,Results!B:R,17,FALSE)</f>
        <v> 1:02.51,7</v>
      </c>
      <c r="I33" s="205"/>
    </row>
    <row r="34" spans="1:9" ht="15" customHeight="1">
      <c r="A34" s="157">
        <f t="shared" si="0"/>
        <v>27</v>
      </c>
      <c r="B34" s="110">
        <v>10</v>
      </c>
      <c r="C34" s="158" t="str">
        <f>VLOOKUP(B34,Startlist!B:F,2,FALSE)</f>
        <v>MV1</v>
      </c>
      <c r="D34" s="159" t="str">
        <f>CONCATENATE(VLOOKUP(B34,Startlist!B:H,3,FALSE)," / ",VLOOKUP(B34,Startlist!B:H,4,FALSE))</f>
        <v>Raimonds Kisiels / Arnis Ronis</v>
      </c>
      <c r="E34" s="160" t="str">
        <f>VLOOKUP(B34,Startlist!B:F,5,FALSE)</f>
        <v>LAT</v>
      </c>
      <c r="F34" s="159" t="str">
        <f>VLOOKUP(B34,Startlist!B:H,7,FALSE)</f>
        <v>Skoda Fabia</v>
      </c>
      <c r="G34" s="159" t="str">
        <f>VLOOKUP(B34,Startlist!B:H,6,FALSE)</f>
        <v>RACE RING</v>
      </c>
      <c r="H34" s="161" t="str">
        <f>VLOOKUP(B34,Results!B:R,17,FALSE)</f>
        <v> 1:02.56,7</v>
      </c>
      <c r="I34" s="205"/>
    </row>
    <row r="35" spans="1:9" ht="15" customHeight="1">
      <c r="A35" s="157">
        <f t="shared" si="0"/>
        <v>28</v>
      </c>
      <c r="B35" s="110">
        <v>40</v>
      </c>
      <c r="C35" s="158" t="str">
        <f>VLOOKUP(B35,Startlist!B:F,2,FALSE)</f>
        <v>MV4</v>
      </c>
      <c r="D35" s="159" t="str">
        <f>CONCATENATE(VLOOKUP(B35,Startlist!B:H,3,FALSE)," / ",VLOOKUP(B35,Startlist!B:H,4,FALSE))</f>
        <v>Silver Sōmer / Marko Heinoja</v>
      </c>
      <c r="E35" s="160" t="str">
        <f>VLOOKUP(B35,Startlist!B:F,5,FALSE)</f>
        <v>EST</v>
      </c>
      <c r="F35" s="159" t="str">
        <f>VLOOKUP(B35,Startlist!B:H,7,FALSE)</f>
        <v>Opel Astra</v>
      </c>
      <c r="G35" s="159" t="str">
        <f>VLOOKUP(B35,Startlist!B:H,6,FALSE)</f>
        <v>ECOM MOTORSPORT</v>
      </c>
      <c r="H35" s="161" t="str">
        <f>VLOOKUP(B35,Results!B:R,17,FALSE)</f>
        <v> 1:03.17,0</v>
      </c>
      <c r="I35" s="205"/>
    </row>
    <row r="36" spans="1:9" ht="15" customHeight="1">
      <c r="A36" s="157">
        <f t="shared" si="0"/>
        <v>29</v>
      </c>
      <c r="B36" s="110">
        <v>37</v>
      </c>
      <c r="C36" s="158" t="str">
        <f>VLOOKUP(B36,Startlist!B:F,2,FALSE)</f>
        <v>MV4</v>
      </c>
      <c r="D36" s="159" t="str">
        <f>CONCATENATE(VLOOKUP(B36,Startlist!B:H,3,FALSE)," / ",VLOOKUP(B36,Startlist!B:H,4,FALSE))</f>
        <v>Raido Laulik / Tōnis Viidas</v>
      </c>
      <c r="E36" s="160" t="str">
        <f>VLOOKUP(B36,Startlist!B:F,5,FALSE)</f>
        <v>EST</v>
      </c>
      <c r="F36" s="159" t="str">
        <f>VLOOKUP(B36,Startlist!B:H,7,FALSE)</f>
        <v>Nissan Sunny GTI</v>
      </c>
      <c r="G36" s="159" t="str">
        <f>VLOOKUP(B36,Startlist!B:H,6,FALSE)</f>
        <v>SAR-TECH MOTORSPORT</v>
      </c>
      <c r="H36" s="161" t="str">
        <f>VLOOKUP(B36,Results!B:R,17,FALSE)</f>
        <v> 1:03.49,9</v>
      </c>
      <c r="I36" s="205"/>
    </row>
    <row r="37" spans="1:9" ht="15" customHeight="1">
      <c r="A37" s="157">
        <f t="shared" si="0"/>
        <v>30</v>
      </c>
      <c r="B37" s="110">
        <v>43</v>
      </c>
      <c r="C37" s="158" t="str">
        <f>VLOOKUP(B37,Startlist!B:F,2,FALSE)</f>
        <v>MV4</v>
      </c>
      <c r="D37" s="159" t="str">
        <f>CONCATENATE(VLOOKUP(B37,Startlist!B:H,3,FALSE)," / ",VLOOKUP(B37,Startlist!B:H,4,FALSE))</f>
        <v>Karl Jalakas / Rando Tark</v>
      </c>
      <c r="E37" s="160" t="str">
        <f>VLOOKUP(B37,Startlist!B:F,5,FALSE)</f>
        <v>EST</v>
      </c>
      <c r="F37" s="159" t="str">
        <f>VLOOKUP(B37,Startlist!B:H,7,FALSE)</f>
        <v>BMW Compact</v>
      </c>
      <c r="G37" s="159" t="str">
        <f>VLOOKUP(B37,Startlist!B:H,6,FALSE)</f>
        <v>SAR-TECH MOTORSPORT</v>
      </c>
      <c r="H37" s="161" t="str">
        <f>VLOOKUP(B37,Results!B:R,17,FALSE)</f>
        <v> 1:04.13,4</v>
      </c>
      <c r="I37" s="205"/>
    </row>
    <row r="38" spans="1:9" ht="15" customHeight="1">
      <c r="A38" s="157">
        <f t="shared" si="0"/>
        <v>31</v>
      </c>
      <c r="B38" s="110">
        <v>39</v>
      </c>
      <c r="C38" s="158" t="str">
        <f>VLOOKUP(B38,Startlist!B:F,2,FALSE)</f>
        <v>MV5</v>
      </c>
      <c r="D38" s="159" t="str">
        <f>CONCATENATE(VLOOKUP(B38,Startlist!B:H,3,FALSE)," / ",VLOOKUP(B38,Startlist!B:H,4,FALSE))</f>
        <v>Kermo Laus / Kauri Pannas</v>
      </c>
      <c r="E38" s="160" t="str">
        <f>VLOOKUP(B38,Startlist!B:F,5,FALSE)</f>
        <v>EST</v>
      </c>
      <c r="F38" s="159" t="str">
        <f>VLOOKUP(B38,Startlist!B:H,7,FALSE)</f>
        <v>Nissan Sunny</v>
      </c>
      <c r="G38" s="159" t="str">
        <f>VLOOKUP(B38,Startlist!B:H,6,FALSE)</f>
        <v>SAR-TECH MOTORSPORT</v>
      </c>
      <c r="H38" s="161" t="str">
        <f>VLOOKUP(B38,Results!B:R,17,FALSE)</f>
        <v> 1:04.52,1</v>
      </c>
      <c r="I38" s="205"/>
    </row>
    <row r="39" spans="1:9" ht="15" customHeight="1">
      <c r="A39" s="157">
        <f t="shared" si="0"/>
        <v>32</v>
      </c>
      <c r="B39" s="110">
        <v>45</v>
      </c>
      <c r="C39" s="158" t="str">
        <f>VLOOKUP(B39,Startlist!B:F,2,FALSE)</f>
        <v>MV6</v>
      </c>
      <c r="D39" s="159" t="str">
        <f>CONCATENATE(VLOOKUP(B39,Startlist!B:H,3,FALSE)," / ",VLOOKUP(B39,Startlist!B:H,4,FALSE))</f>
        <v>Ander Elevant / Priit Piir</v>
      </c>
      <c r="E39" s="160" t="str">
        <f>VLOOKUP(B39,Startlist!B:F,5,FALSE)</f>
        <v>EST</v>
      </c>
      <c r="F39" s="159" t="str">
        <f>VLOOKUP(B39,Startlist!B:H,7,FALSE)</f>
        <v>BMW M3</v>
      </c>
      <c r="G39" s="159" t="str">
        <f>VLOOKUP(B39,Startlist!B:H,6,FALSE)</f>
        <v>MS RACING</v>
      </c>
      <c r="H39" s="161" t="str">
        <f>VLOOKUP(B39,Results!B:R,17,FALSE)</f>
        <v> 1:05.33,4</v>
      </c>
      <c r="I39" s="205"/>
    </row>
    <row r="40" spans="1:9" ht="15" customHeight="1">
      <c r="A40" s="157">
        <f t="shared" si="0"/>
        <v>33</v>
      </c>
      <c r="B40" s="110">
        <v>35</v>
      </c>
      <c r="C40" s="158" t="str">
        <f>VLOOKUP(B40,Startlist!B:F,2,FALSE)</f>
        <v>MV5</v>
      </c>
      <c r="D40" s="159" t="str">
        <f>CONCATENATE(VLOOKUP(B40,Startlist!B:H,3,FALSE)," / ",VLOOKUP(B40,Startlist!B:H,4,FALSE))</f>
        <v>Janar Tänak / Janno Õunpuu</v>
      </c>
      <c r="E40" s="160" t="str">
        <f>VLOOKUP(B40,Startlist!B:F,5,FALSE)</f>
        <v>EST</v>
      </c>
      <c r="F40" s="159" t="str">
        <f>VLOOKUP(B40,Startlist!B:H,7,FALSE)</f>
        <v>Lada S1600</v>
      </c>
      <c r="G40" s="159" t="str">
        <f>VLOOKUP(B40,Startlist!B:H,6,FALSE)</f>
        <v>OT RACING</v>
      </c>
      <c r="H40" s="161" t="str">
        <f>VLOOKUP(B40,Results!B:R,17,FALSE)</f>
        <v> 1:05.43,6</v>
      </c>
      <c r="I40" s="205"/>
    </row>
    <row r="41" spans="1:9" ht="15" customHeight="1">
      <c r="A41" s="157">
        <f t="shared" si="0"/>
        <v>34</v>
      </c>
      <c r="B41" s="110">
        <v>21</v>
      </c>
      <c r="C41" s="158" t="str">
        <f>VLOOKUP(B41,Startlist!B:F,2,FALSE)</f>
        <v>MV1</v>
      </c>
      <c r="D41" s="159" t="str">
        <f>CONCATENATE(VLOOKUP(B41,Startlist!B:H,3,FALSE)," / ",VLOOKUP(B41,Startlist!B:H,4,FALSE))</f>
        <v>Aleksei Ostanin / Andrey Arefev</v>
      </c>
      <c r="E41" s="160" t="str">
        <f>VLOOKUP(B41,Startlist!B:F,5,FALSE)</f>
        <v>LAT / RUS</v>
      </c>
      <c r="F41" s="159" t="str">
        <f>VLOOKUP(B41,Startlist!B:H,7,FALSE)</f>
        <v>Mitsubishi Lancer Evo</v>
      </c>
      <c r="G41" s="159" t="str">
        <f>VLOOKUP(B41,Startlist!B:H,6,FALSE)</f>
        <v>ALEKSEI OSTANIN</v>
      </c>
      <c r="H41" s="161" t="str">
        <f>VLOOKUP(B41,Results!B:R,17,FALSE)</f>
        <v> 1:05.49,0</v>
      </c>
      <c r="I41" s="205"/>
    </row>
    <row r="42" spans="1:9" ht="15" customHeight="1">
      <c r="A42" s="157">
        <f t="shared" si="0"/>
        <v>35</v>
      </c>
      <c r="B42" s="110">
        <v>44</v>
      </c>
      <c r="C42" s="158" t="str">
        <f>VLOOKUP(B42,Startlist!B:F,2,FALSE)</f>
        <v>MV5</v>
      </c>
      <c r="D42" s="159" t="str">
        <f>CONCATENATE(VLOOKUP(B42,Startlist!B:H,3,FALSE)," / ",VLOOKUP(B42,Startlist!B:H,4,FALSE))</f>
        <v>Klim Baikov / Andrey Kleshchev</v>
      </c>
      <c r="E42" s="160" t="str">
        <f>VLOOKUP(B42,Startlist!B:F,5,FALSE)</f>
        <v>RUS</v>
      </c>
      <c r="F42" s="159" t="str">
        <f>VLOOKUP(B42,Startlist!B:H,7,FALSE)</f>
        <v>Lada 2105</v>
      </c>
      <c r="G42" s="159" t="str">
        <f>VLOOKUP(B42,Startlist!B:H,6,FALSE)</f>
        <v>KLIM BAIKOV</v>
      </c>
      <c r="H42" s="161" t="str">
        <f>VLOOKUP(B42,Results!B:R,17,FALSE)</f>
        <v> 1:05.54,6</v>
      </c>
      <c r="I42" s="205"/>
    </row>
    <row r="43" spans="1:9" ht="15" customHeight="1">
      <c r="A43" s="157">
        <f t="shared" si="0"/>
        <v>36</v>
      </c>
      <c r="B43" s="110">
        <v>30</v>
      </c>
      <c r="C43" s="158" t="str">
        <f>VLOOKUP(B43,Startlist!B:F,2,FALSE)</f>
        <v>MV5</v>
      </c>
      <c r="D43" s="159" t="str">
        <f>CONCATENATE(VLOOKUP(B43,Startlist!B:H,3,FALSE)," / ",VLOOKUP(B43,Startlist!B:H,4,FALSE))</f>
        <v>Timmu Kōrge / Erik Vaasa</v>
      </c>
      <c r="E43" s="160" t="str">
        <f>VLOOKUP(B43,Startlist!B:F,5,FALSE)</f>
        <v>EST</v>
      </c>
      <c r="F43" s="159" t="str">
        <f>VLOOKUP(B43,Startlist!B:H,7,FALSE)</f>
        <v>Vaz 2105</v>
      </c>
      <c r="G43" s="159" t="str">
        <f>VLOOKUP(B43,Startlist!B:H,6,FALSE)</f>
        <v>GAZ RALLIKLUBI</v>
      </c>
      <c r="H43" s="161" t="str">
        <f>VLOOKUP(B43,Results!B:R,17,FALSE)</f>
        <v> 1:06.26,4</v>
      </c>
      <c r="I43" s="205"/>
    </row>
    <row r="44" spans="1:9" ht="15" customHeight="1">
      <c r="A44" s="157">
        <f t="shared" si="0"/>
        <v>37</v>
      </c>
      <c r="B44" s="110">
        <v>210</v>
      </c>
      <c r="C44" s="158" t="str">
        <f>VLOOKUP(B44,Startlist!B:F,2,FALSE)</f>
        <v>MV3</v>
      </c>
      <c r="D44" s="159" t="str">
        <f>CONCATENATE(VLOOKUP(B44,Startlist!B:H,3,FALSE)," / ",VLOOKUP(B44,Startlist!B:H,4,FALSE))</f>
        <v>Aleksander Kudryavtsev / Sergei Larens</v>
      </c>
      <c r="E44" s="160" t="str">
        <f>VLOOKUP(B44,Startlist!B:F,5,FALSE)</f>
        <v>RUS / EST</v>
      </c>
      <c r="F44" s="159" t="str">
        <f>VLOOKUP(B44,Startlist!B:H,7,FALSE)</f>
        <v>Peugeot 208 R2</v>
      </c>
      <c r="G44" s="159" t="str">
        <f>VLOOKUP(B44,Startlist!B:H,6,FALSE)</f>
        <v>ALM MOTORSPORT</v>
      </c>
      <c r="H44" s="161" t="str">
        <f>VLOOKUP(B44,Results!B:R,17,FALSE)</f>
        <v> 1:08.17,9</v>
      </c>
      <c r="I44" s="205"/>
    </row>
    <row r="45" spans="1:9" ht="15" customHeight="1">
      <c r="A45" s="157">
        <f t="shared" si="0"/>
        <v>38</v>
      </c>
      <c r="B45" s="110">
        <v>49</v>
      </c>
      <c r="C45" s="158" t="str">
        <f>VLOOKUP(B45,Startlist!B:F,2,FALSE)</f>
        <v>MV4</v>
      </c>
      <c r="D45" s="159" t="str">
        <f>CONCATENATE(VLOOKUP(B45,Startlist!B:H,3,FALSE)," / ",VLOOKUP(B45,Startlist!B:H,4,FALSE))</f>
        <v>Priit Estermaa / Raino Friedemann</v>
      </c>
      <c r="E45" s="160" t="str">
        <f>VLOOKUP(B45,Startlist!B:F,5,FALSE)</f>
        <v>EST</v>
      </c>
      <c r="F45" s="159" t="str">
        <f>VLOOKUP(B45,Startlist!B:H,7,FALSE)</f>
        <v>Nissan Sunny</v>
      </c>
      <c r="G45" s="159" t="str">
        <f>VLOOKUP(B45,Startlist!B:H,6,FALSE)</f>
        <v>KAUR MOTORSPORT</v>
      </c>
      <c r="H45" s="161" t="str">
        <f>VLOOKUP(B45,Results!B:R,17,FALSE)</f>
        <v> 1:09.12,4</v>
      </c>
      <c r="I45" s="205"/>
    </row>
    <row r="46" spans="1:9" ht="15" customHeight="1">
      <c r="A46" s="157">
        <f t="shared" si="0"/>
        <v>39</v>
      </c>
      <c r="B46" s="110">
        <v>51</v>
      </c>
      <c r="C46" s="158" t="str">
        <f>VLOOKUP(B46,Startlist!B:F,2,FALSE)</f>
        <v>MV6</v>
      </c>
      <c r="D46" s="159" t="str">
        <f>CONCATENATE(VLOOKUP(B46,Startlist!B:H,3,FALSE)," / ",VLOOKUP(B46,Startlist!B:H,4,FALSE))</f>
        <v>Henri Hallik / Urmo Piigli</v>
      </c>
      <c r="E46" s="160" t="str">
        <f>VLOOKUP(B46,Startlist!B:F,5,FALSE)</f>
        <v>EST</v>
      </c>
      <c r="F46" s="159" t="str">
        <f>VLOOKUP(B46,Startlist!B:H,7,FALSE)</f>
        <v>BMW 325i</v>
      </c>
      <c r="G46" s="159" t="str">
        <f>VLOOKUP(B46,Startlist!B:H,6,FALSE)</f>
        <v>PROREHV RALLY TEAM</v>
      </c>
      <c r="H46" s="161" t="str">
        <f>VLOOKUP(B46,Results!B:R,17,FALSE)</f>
        <v> 1:09.50,9</v>
      </c>
      <c r="I46" s="205"/>
    </row>
    <row r="47" spans="1:9" ht="15" customHeight="1">
      <c r="A47" s="157">
        <f t="shared" si="0"/>
        <v>40</v>
      </c>
      <c r="B47" s="110">
        <v>53</v>
      </c>
      <c r="C47" s="158" t="str">
        <f>VLOOKUP(B47,Startlist!B:F,2,FALSE)</f>
        <v>MV8</v>
      </c>
      <c r="D47" s="159" t="str">
        <f>CONCATENATE(VLOOKUP(B47,Startlist!B:H,3,FALSE)," / ",VLOOKUP(B47,Startlist!B:H,4,FALSE))</f>
        <v>Taavi Niinemets / Esko Allika</v>
      </c>
      <c r="E47" s="160" t="str">
        <f>VLOOKUP(B47,Startlist!B:F,5,FALSE)</f>
        <v>EST</v>
      </c>
      <c r="F47" s="159" t="str">
        <f>VLOOKUP(B47,Startlist!B:H,7,FALSE)</f>
        <v>Gaz 51A</v>
      </c>
      <c r="G47" s="159" t="str">
        <f>VLOOKUP(B47,Startlist!B:H,6,FALSE)</f>
        <v>GAZ RALLIKLUBI</v>
      </c>
      <c r="H47" s="161" t="str">
        <f>VLOOKUP(B47,Results!B:R,17,FALSE)</f>
        <v> 1:10.09,5</v>
      </c>
      <c r="I47" s="205"/>
    </row>
    <row r="48" spans="1:9" ht="15" customHeight="1">
      <c r="A48" s="157">
        <f t="shared" si="0"/>
        <v>41</v>
      </c>
      <c r="B48" s="110">
        <v>202</v>
      </c>
      <c r="C48" s="158" t="str">
        <f>VLOOKUP(B48,Startlist!B:F,2,FALSE)</f>
        <v>MV3</v>
      </c>
      <c r="D48" s="159" t="str">
        <f>CONCATENATE(VLOOKUP(B48,Startlist!B:H,3,FALSE)," / ",VLOOKUP(B48,Startlist!B:H,4,FALSE))</f>
        <v>Tommi Hatakka / Henri Arpiainen</v>
      </c>
      <c r="E48" s="160" t="str">
        <f>VLOOKUP(B48,Startlist!B:F,5,FALSE)</f>
        <v>FIN</v>
      </c>
      <c r="F48" s="159" t="str">
        <f>VLOOKUP(B48,Startlist!B:H,7,FALSE)</f>
        <v>Ford Fiesta R2</v>
      </c>
      <c r="G48" s="159" t="str">
        <f>VLOOKUP(B48,Startlist!B:H,6,FALSE)</f>
        <v>DYNAMO</v>
      </c>
      <c r="H48" s="161" t="str">
        <f>VLOOKUP(B48,Results!B:R,17,FALSE)</f>
        <v> 1:10.29,4</v>
      </c>
      <c r="I48" s="205"/>
    </row>
    <row r="49" spans="1:9" ht="15" customHeight="1">
      <c r="A49" s="157">
        <f t="shared" si="0"/>
        <v>42</v>
      </c>
      <c r="B49" s="110">
        <v>200</v>
      </c>
      <c r="C49" s="158" t="str">
        <f>VLOOKUP(B49,Startlist!B:F,2,FALSE)</f>
        <v>MV3</v>
      </c>
      <c r="D49" s="159" t="str">
        <f>CONCATENATE(VLOOKUP(B49,Startlist!B:H,3,FALSE)," / ",VLOOKUP(B49,Startlist!B:H,4,FALSE))</f>
        <v>Danila Belokons / Georgy Troshkin</v>
      </c>
      <c r="E49" s="160" t="str">
        <f>VLOOKUP(B49,Startlist!B:F,5,FALSE)</f>
        <v>LAT / RUS</v>
      </c>
      <c r="F49" s="159" t="str">
        <f>VLOOKUP(B49,Startlist!B:H,7,FALSE)</f>
        <v>Ford Fiesta R2TT</v>
      </c>
      <c r="G49" s="159" t="str">
        <f>VLOOKUP(B49,Startlist!B:H,6,FALSE)</f>
        <v>VOROBJOVS RACING</v>
      </c>
      <c r="H49" s="161" t="str">
        <f>VLOOKUP(B49,Results!B:R,17,FALSE)</f>
        <v> 1:11.21,1</v>
      </c>
      <c r="I49" s="205"/>
    </row>
    <row r="50" spans="1:9" ht="15" customHeight="1">
      <c r="A50" s="157">
        <f t="shared" si="0"/>
        <v>43</v>
      </c>
      <c r="B50" s="110">
        <v>57</v>
      </c>
      <c r="C50" s="158" t="str">
        <f>VLOOKUP(B50,Startlist!B:F,2,FALSE)</f>
        <v>MV8</v>
      </c>
      <c r="D50" s="159" t="str">
        <f>CONCATENATE(VLOOKUP(B50,Startlist!B:H,3,FALSE)," / ",VLOOKUP(B50,Startlist!B:H,4,FALSE))</f>
        <v>Tarmo Silt / Raido Loel</v>
      </c>
      <c r="E50" s="160" t="str">
        <f>VLOOKUP(B50,Startlist!B:F,5,FALSE)</f>
        <v>EST</v>
      </c>
      <c r="F50" s="159" t="str">
        <f>VLOOKUP(B50,Startlist!B:H,7,FALSE)</f>
        <v>Gaz 51</v>
      </c>
      <c r="G50" s="159" t="str">
        <f>VLOOKUP(B50,Startlist!B:H,6,FALSE)</f>
        <v>GAZ RALLIKLUBI</v>
      </c>
      <c r="H50" s="161" t="str">
        <f>VLOOKUP(B50,Results!B:R,17,FALSE)</f>
        <v> 1:11.44,7</v>
      </c>
      <c r="I50" s="205"/>
    </row>
    <row r="51" spans="1:9" ht="15" customHeight="1">
      <c r="A51" s="157">
        <f t="shared" si="0"/>
        <v>44</v>
      </c>
      <c r="B51" s="110">
        <v>33</v>
      </c>
      <c r="C51" s="158" t="str">
        <f>VLOOKUP(B51,Startlist!B:F,2,FALSE)</f>
        <v>MV7</v>
      </c>
      <c r="D51" s="159" t="str">
        <f>CONCATENATE(VLOOKUP(B51,Startlist!B:H,3,FALSE)," / ",VLOOKUP(B51,Startlist!B:H,4,FALSE))</f>
        <v>Vadim Kuznetsov / Roman Kapustin</v>
      </c>
      <c r="E51" s="160" t="str">
        <f>VLOOKUP(B51,Startlist!B:F,5,FALSE)</f>
        <v>RUS</v>
      </c>
      <c r="F51" s="159" t="str">
        <f>VLOOKUP(B51,Startlist!B:H,7,FALSE)</f>
        <v>Mitsubishi Lancer Evo 8</v>
      </c>
      <c r="G51" s="159" t="str">
        <f>VLOOKUP(B51,Startlist!B:H,6,FALSE)</f>
        <v>TIKKRI MOTORSPORT</v>
      </c>
      <c r="H51" s="161" t="str">
        <f>VLOOKUP(B51,Results!B:R,17,FALSE)</f>
        <v> 1:13.26,7</v>
      </c>
      <c r="I51" s="205"/>
    </row>
    <row r="52" spans="1:9" ht="15" customHeight="1">
      <c r="A52" s="157">
        <f t="shared" si="0"/>
        <v>45</v>
      </c>
      <c r="B52" s="110">
        <v>60</v>
      </c>
      <c r="C52" s="158" t="str">
        <f>VLOOKUP(B52,Startlist!B:F,2,FALSE)</f>
        <v>MV8</v>
      </c>
      <c r="D52" s="159" t="str">
        <f>CONCATENATE(VLOOKUP(B52,Startlist!B:H,3,FALSE)," / ",VLOOKUP(B52,Startlist!B:H,4,FALSE))</f>
        <v>Tarmo Bortnik / Indrek Tulp</v>
      </c>
      <c r="E52" s="160" t="str">
        <f>VLOOKUP(B52,Startlist!B:F,5,FALSE)</f>
        <v>EST</v>
      </c>
      <c r="F52" s="159" t="str">
        <f>VLOOKUP(B52,Startlist!B:H,7,FALSE)</f>
        <v>Gaz 51A</v>
      </c>
      <c r="G52" s="159" t="str">
        <f>VLOOKUP(B52,Startlist!B:H,6,FALSE)</f>
        <v>GAZ RALLIKLUBI</v>
      </c>
      <c r="H52" s="161" t="str">
        <f>VLOOKUP(B52,Results!B:R,17,FALSE)</f>
        <v> 1:14.29,3</v>
      </c>
      <c r="I52" s="205"/>
    </row>
    <row r="53" spans="1:9" ht="15" customHeight="1">
      <c r="A53" s="157">
        <f t="shared" si="0"/>
        <v>46</v>
      </c>
      <c r="B53" s="110">
        <v>46</v>
      </c>
      <c r="C53" s="158" t="str">
        <f>VLOOKUP(B53,Startlist!B:F,2,FALSE)</f>
        <v>MV5</v>
      </c>
      <c r="D53" s="159" t="str">
        <f>CONCATENATE(VLOOKUP(B53,Startlist!B:H,3,FALSE)," / ",VLOOKUP(B53,Startlist!B:H,4,FALSE))</f>
        <v>Raigo Vilbiks / Hellu Smorodin</v>
      </c>
      <c r="E53" s="160" t="str">
        <f>VLOOKUP(B53,Startlist!B:F,5,FALSE)</f>
        <v>EST</v>
      </c>
      <c r="F53" s="159" t="str">
        <f>VLOOKUP(B53,Startlist!B:H,7,FALSE)</f>
        <v>Lada Samara</v>
      </c>
      <c r="G53" s="159" t="str">
        <f>VLOOKUP(B53,Startlist!B:H,6,FALSE)</f>
        <v>ECOM MOTORSPORT</v>
      </c>
      <c r="H53" s="161" t="str">
        <f>VLOOKUP(B53,Results!B:R,17,FALSE)</f>
        <v> 1:16.22,8</v>
      </c>
      <c r="I53" s="205"/>
    </row>
    <row r="54" spans="1:9" ht="15" customHeight="1">
      <c r="A54" s="157">
        <f t="shared" si="0"/>
        <v>47</v>
      </c>
      <c r="B54" s="110">
        <v>54</v>
      </c>
      <c r="C54" s="158" t="str">
        <f>VLOOKUP(B54,Startlist!B:F,2,FALSE)</f>
        <v>MV8</v>
      </c>
      <c r="D54" s="159" t="str">
        <f>CONCATENATE(VLOOKUP(B54,Startlist!B:H,3,FALSE)," / ",VLOOKUP(B54,Startlist!B:H,4,FALSE))</f>
        <v>Rainer Tuberik / Tauri Taevas</v>
      </c>
      <c r="E54" s="160" t="str">
        <f>VLOOKUP(B54,Startlist!B:F,5,FALSE)</f>
        <v>EST</v>
      </c>
      <c r="F54" s="159" t="str">
        <f>VLOOKUP(B54,Startlist!B:H,7,FALSE)</f>
        <v>Gaz 51</v>
      </c>
      <c r="G54" s="159" t="str">
        <f>VLOOKUP(B54,Startlist!B:H,6,FALSE)</f>
        <v>GAZ RALLIKLUBI</v>
      </c>
      <c r="H54" s="161" t="str">
        <f>VLOOKUP(B54,Results!B:R,17,FALSE)</f>
        <v> 1:17.49,5</v>
      </c>
      <c r="I54" s="205"/>
    </row>
    <row r="55" spans="1:9" ht="15" customHeight="1">
      <c r="A55" s="157">
        <f t="shared" si="0"/>
        <v>48</v>
      </c>
      <c r="B55" s="110">
        <v>41</v>
      </c>
      <c r="C55" s="158" t="str">
        <f>VLOOKUP(B55,Startlist!B:F,2,FALSE)</f>
        <v>MV5</v>
      </c>
      <c r="D55" s="159" t="str">
        <f>CONCATENATE(VLOOKUP(B55,Startlist!B:H,3,FALSE)," / ",VLOOKUP(B55,Startlist!B:H,4,FALSE))</f>
        <v>Steven Viilo / Jakko Viilo</v>
      </c>
      <c r="E55" s="160" t="str">
        <f>VLOOKUP(B55,Startlist!B:F,5,FALSE)</f>
        <v>EST</v>
      </c>
      <c r="F55" s="159" t="str">
        <f>VLOOKUP(B55,Startlist!B:H,7,FALSE)</f>
        <v>Toyota Starlet</v>
      </c>
      <c r="G55" s="159" t="str">
        <f>VLOOKUP(B55,Startlist!B:H,6,FALSE)</f>
        <v>ECOM MOTORSPORT</v>
      </c>
      <c r="H55" s="161" t="str">
        <f>VLOOKUP(B55,Results!B:R,17,FALSE)</f>
        <v> 1:21.47,6</v>
      </c>
      <c r="I55" s="205"/>
    </row>
    <row r="56" spans="1:9" ht="15" customHeight="1">
      <c r="A56" s="157">
        <f t="shared" si="0"/>
        <v>49</v>
      </c>
      <c r="B56" s="110">
        <v>52</v>
      </c>
      <c r="C56" s="158" t="str">
        <f>VLOOKUP(B56,Startlist!B:F,2,FALSE)</f>
        <v>MV4</v>
      </c>
      <c r="D56" s="159" t="str">
        <f>CONCATENATE(VLOOKUP(B56,Startlist!B:H,3,FALSE)," / ",VLOOKUP(B56,Startlist!B:H,4,FALSE))</f>
        <v>Andres Ditmann / Jan Nōlvak</v>
      </c>
      <c r="E56" s="160" t="str">
        <f>VLOOKUP(B56,Startlist!B:F,5,FALSE)</f>
        <v>EST</v>
      </c>
      <c r="F56" s="159" t="str">
        <f>VLOOKUP(B56,Startlist!B:H,7,FALSE)</f>
        <v>VW Golf II</v>
      </c>
      <c r="G56" s="159" t="str">
        <f>VLOOKUP(B56,Startlist!B:H,6,FALSE)</f>
        <v>RS RACING TEAM</v>
      </c>
      <c r="H56" s="161" t="str">
        <f>VLOOKUP(B56,Results!B:R,17,FALSE)</f>
        <v> 1:22.34,8</v>
      </c>
      <c r="I56" s="205"/>
    </row>
    <row r="57" spans="1:9" ht="15" customHeight="1">
      <c r="A57" s="157">
        <f t="shared" si="0"/>
        <v>50</v>
      </c>
      <c r="B57" s="110">
        <v>50</v>
      </c>
      <c r="C57" s="158" t="str">
        <f>VLOOKUP(B57,Startlist!B:F,2,FALSE)</f>
        <v>MV4</v>
      </c>
      <c r="D57" s="159" t="str">
        <f>CONCATENATE(VLOOKUP(B57,Startlist!B:H,3,FALSE)," / ",VLOOKUP(B57,Startlist!B:H,4,FALSE))</f>
        <v>Karl Küttim / Tiina Ehrbach</v>
      </c>
      <c r="E57" s="160" t="str">
        <f>VLOOKUP(B57,Startlist!B:F,5,FALSE)</f>
        <v>EST</v>
      </c>
      <c r="F57" s="159" t="str">
        <f>VLOOKUP(B57,Startlist!B:H,7,FALSE)</f>
        <v>Nissan Sunny</v>
      </c>
      <c r="G57" s="159" t="str">
        <f>VLOOKUP(B57,Startlist!B:H,6,FALSE)</f>
        <v>ECOM MOTORSPORT</v>
      </c>
      <c r="H57" s="161" t="str">
        <f>VLOOKUP(B57,Results!B:R,17,FALSE)</f>
        <v> 1:23.06,0</v>
      </c>
      <c r="I57" s="205"/>
    </row>
    <row r="58" spans="1:9" ht="15" customHeight="1">
      <c r="A58" s="157">
        <f t="shared" si="0"/>
        <v>51</v>
      </c>
      <c r="B58" s="110">
        <v>56</v>
      </c>
      <c r="C58" s="158" t="str">
        <f>VLOOKUP(B58,Startlist!B:F,2,FALSE)</f>
        <v>MV8</v>
      </c>
      <c r="D58" s="159" t="str">
        <f>CONCATENATE(VLOOKUP(B58,Startlist!B:H,3,FALSE)," / ",VLOOKUP(B58,Startlist!B:H,4,FALSE))</f>
        <v>Kristo Laadre / Andres Lichtfeldt</v>
      </c>
      <c r="E58" s="160" t="str">
        <f>VLOOKUP(B58,Startlist!B:F,5,FALSE)</f>
        <v>EST</v>
      </c>
      <c r="F58" s="159" t="str">
        <f>VLOOKUP(B58,Startlist!B:H,7,FALSE)</f>
        <v>Gaz 51A</v>
      </c>
      <c r="G58" s="159" t="str">
        <f>VLOOKUP(B58,Startlist!B:H,6,FALSE)</f>
        <v>GAZ RALLIKLUBI</v>
      </c>
      <c r="H58" s="161" t="str">
        <f>VLOOKUP(B58,Results!B:R,17,FALSE)</f>
        <v> 1:28.50,0</v>
      </c>
      <c r="I58" s="205"/>
    </row>
    <row r="59" spans="1:9" ht="15" customHeight="1">
      <c r="A59" s="157"/>
      <c r="B59" s="110">
        <v>9</v>
      </c>
      <c r="C59" s="158" t="str">
        <f>VLOOKUP(B59,Startlist!B:F,2,FALSE)</f>
        <v>MV1</v>
      </c>
      <c r="D59" s="159" t="str">
        <f>CONCATENATE(VLOOKUP(B59,Startlist!B:H,3,FALSE)," / ",VLOOKUP(B59,Startlist!B:H,4,FALSE))</f>
        <v>Radik Shaymiev / Maxim Tsvetkov</v>
      </c>
      <c r="E59" s="160" t="str">
        <f>VLOOKUP(B59,Startlist!B:F,5,FALSE)</f>
        <v>RUS</v>
      </c>
      <c r="F59" s="159" t="str">
        <f>VLOOKUP(B59,Startlist!B:H,7,FALSE)</f>
        <v>Ford Fiesta R5</v>
      </c>
      <c r="G59" s="159" t="str">
        <f>VLOOKUP(B59,Startlist!B:H,6,FALSE)</f>
        <v>TAIF MOTORSPORT</v>
      </c>
      <c r="H59" s="272" t="s">
        <v>970</v>
      </c>
      <c r="I59" s="205"/>
    </row>
    <row r="60" spans="1:9" ht="15" customHeight="1">
      <c r="A60" s="157"/>
      <c r="B60" s="110">
        <v>11</v>
      </c>
      <c r="C60" s="158" t="str">
        <f>VLOOKUP(B60,Startlist!B:F,2,FALSE)</f>
        <v>MV1</v>
      </c>
      <c r="D60" s="159" t="str">
        <f>CONCATENATE(VLOOKUP(B60,Startlist!B:H,3,FALSE)," / ",VLOOKUP(B60,Startlist!B:H,4,FALSE))</f>
        <v>Janis Berkis / Edars Ceporjus</v>
      </c>
      <c r="E60" s="160" t="str">
        <f>VLOOKUP(B60,Startlist!B:F,5,FALSE)</f>
        <v>LAT</v>
      </c>
      <c r="F60" s="159" t="str">
        <f>VLOOKUP(B60,Startlist!B:H,7,FALSE)</f>
        <v>Mitsubishi Lancer Evo 9</v>
      </c>
      <c r="G60" s="159" t="str">
        <f>VLOOKUP(B60,Startlist!B:H,6,FALSE)</f>
        <v>NEIKSANS RALLY SPORT</v>
      </c>
      <c r="H60" s="272" t="s">
        <v>970</v>
      </c>
      <c r="I60" s="205"/>
    </row>
    <row r="61" spans="1:9" ht="15" customHeight="1">
      <c r="A61" s="157"/>
      <c r="B61" s="110">
        <v>20</v>
      </c>
      <c r="C61" s="158" t="str">
        <f>VLOOKUP(B61,Startlist!B:F,2,FALSE)</f>
        <v>MV2</v>
      </c>
      <c r="D61" s="159" t="str">
        <f>CONCATENATE(VLOOKUP(B61,Startlist!B:H,3,FALSE)," / ",VLOOKUP(B61,Startlist!B:H,4,FALSE))</f>
        <v>Mait Maarend / Mihkel Kapp</v>
      </c>
      <c r="E61" s="160" t="str">
        <f>VLOOKUP(B61,Startlist!B:F,5,FALSE)</f>
        <v>EST</v>
      </c>
      <c r="F61" s="159" t="str">
        <f>VLOOKUP(B61,Startlist!B:H,7,FALSE)</f>
        <v>Mitsubishi Lancer Evo 10</v>
      </c>
      <c r="G61" s="159" t="str">
        <f>VLOOKUP(B61,Startlist!B:H,6,FALSE)</f>
        <v>ALM MOTORSPORT</v>
      </c>
      <c r="H61" s="272" t="s">
        <v>970</v>
      </c>
      <c r="I61" s="205"/>
    </row>
    <row r="62" spans="1:9" ht="15" customHeight="1">
      <c r="A62" s="157"/>
      <c r="B62" s="110">
        <v>23</v>
      </c>
      <c r="C62" s="158" t="str">
        <f>VLOOKUP(B62,Startlist!B:F,2,FALSE)</f>
        <v>MV6</v>
      </c>
      <c r="D62" s="159" t="str">
        <f>CONCATENATE(VLOOKUP(B62,Startlist!B:H,3,FALSE)," / ",VLOOKUP(B62,Startlist!B:H,4,FALSE))</f>
        <v>Madis Vanaselja / Jaanus Hōbemägi</v>
      </c>
      <c r="E62" s="160" t="str">
        <f>VLOOKUP(B62,Startlist!B:F,5,FALSE)</f>
        <v>EST</v>
      </c>
      <c r="F62" s="159" t="str">
        <f>VLOOKUP(B62,Startlist!B:H,7,FALSE)</f>
        <v>BMW M3</v>
      </c>
      <c r="G62" s="159" t="str">
        <f>VLOOKUP(B62,Startlist!B:H,6,FALSE)</f>
        <v>MS RACING</v>
      </c>
      <c r="H62" s="272" t="s">
        <v>970</v>
      </c>
      <c r="I62" s="205"/>
    </row>
    <row r="63" spans="1:9" ht="15" customHeight="1">
      <c r="A63" s="157"/>
      <c r="B63" s="110">
        <v>26</v>
      </c>
      <c r="C63" s="158" t="str">
        <f>VLOOKUP(B63,Startlist!B:F,2,FALSE)</f>
        <v>MV6</v>
      </c>
      <c r="D63" s="159" t="str">
        <f>CONCATENATE(VLOOKUP(B63,Startlist!B:H,3,FALSE)," / ",VLOOKUP(B63,Startlist!B:H,4,FALSE))</f>
        <v>Dmitry Nikonchuk / Elena Nikonchuk</v>
      </c>
      <c r="E63" s="160" t="str">
        <f>VLOOKUP(B63,Startlist!B:F,5,FALSE)</f>
        <v>RUS</v>
      </c>
      <c r="F63" s="159" t="str">
        <f>VLOOKUP(B63,Startlist!B:H,7,FALSE)</f>
        <v>BMW M3</v>
      </c>
      <c r="G63" s="159" t="str">
        <f>VLOOKUP(B63,Startlist!B:H,6,FALSE)</f>
        <v>MS RACING</v>
      </c>
      <c r="H63" s="272" t="s">
        <v>970</v>
      </c>
      <c r="I63" s="205"/>
    </row>
    <row r="64" spans="1:9" ht="15" customHeight="1">
      <c r="A64" s="157"/>
      <c r="B64" s="110">
        <v>32</v>
      </c>
      <c r="C64" s="158" t="str">
        <f>VLOOKUP(B64,Startlist!B:F,2,FALSE)</f>
        <v>MV4</v>
      </c>
      <c r="D64" s="159" t="str">
        <f>CONCATENATE(VLOOKUP(B64,Startlist!B:H,3,FALSE)," / ",VLOOKUP(B64,Startlist!B:H,4,FALSE))</f>
        <v>Mait Madik / Toomas Tauk</v>
      </c>
      <c r="E64" s="160" t="str">
        <f>VLOOKUP(B64,Startlist!B:F,5,FALSE)</f>
        <v>EST</v>
      </c>
      <c r="F64" s="159" t="str">
        <f>VLOOKUP(B64,Startlist!B:H,7,FALSE)</f>
        <v>Honda Civic Type-R</v>
      </c>
      <c r="G64" s="159" t="str">
        <f>VLOOKUP(B64,Startlist!B:H,6,FALSE)</f>
        <v>PROREHV RALLY TEAM</v>
      </c>
      <c r="H64" s="272" t="s">
        <v>970</v>
      </c>
      <c r="I64" s="205"/>
    </row>
    <row r="65" spans="1:9" ht="15" customHeight="1">
      <c r="A65" s="157"/>
      <c r="B65" s="110">
        <v>34</v>
      </c>
      <c r="C65" s="158" t="str">
        <f>VLOOKUP(B65,Startlist!B:F,2,FALSE)</f>
        <v>MV6</v>
      </c>
      <c r="D65" s="159" t="str">
        <f>CONCATENATE(VLOOKUP(B65,Startlist!B:H,3,FALSE)," / ",VLOOKUP(B65,Startlist!B:H,4,FALSE))</f>
        <v>Gert Kull / Toomas Keskküla</v>
      </c>
      <c r="E65" s="160" t="str">
        <f>VLOOKUP(B65,Startlist!B:F,5,FALSE)</f>
        <v>EST</v>
      </c>
      <c r="F65" s="159" t="str">
        <f>VLOOKUP(B65,Startlist!B:H,7,FALSE)</f>
        <v>BMW M3</v>
      </c>
      <c r="G65" s="159" t="str">
        <f>VLOOKUP(B65,Startlist!B:H,6,FALSE)</f>
        <v>MS RACING</v>
      </c>
      <c r="H65" s="272" t="s">
        <v>970</v>
      </c>
      <c r="I65" s="205"/>
    </row>
    <row r="66" spans="1:9" ht="15" customHeight="1">
      <c r="A66" s="157"/>
      <c r="B66" s="110">
        <v>38</v>
      </c>
      <c r="C66" s="158" t="str">
        <f>VLOOKUP(B66,Startlist!B:F,2,FALSE)</f>
        <v>MV5</v>
      </c>
      <c r="D66" s="159" t="str">
        <f>CONCATENATE(VLOOKUP(B66,Startlist!B:H,3,FALSE)," / ",VLOOKUP(B66,Startlist!B:H,4,FALSE))</f>
        <v>Kert-Kaupo Kähr / Jan Pantalon</v>
      </c>
      <c r="E66" s="160" t="str">
        <f>VLOOKUP(B66,Startlist!B:F,5,FALSE)</f>
        <v>EST</v>
      </c>
      <c r="F66" s="159" t="str">
        <f>VLOOKUP(B66,Startlist!B:H,7,FALSE)</f>
        <v>Honda Civic</v>
      </c>
      <c r="G66" s="159" t="str">
        <f>VLOOKUP(B66,Startlist!B:H,6,FALSE)</f>
        <v>PROREX RACING</v>
      </c>
      <c r="H66" s="272" t="s">
        <v>970</v>
      </c>
      <c r="I66" s="205"/>
    </row>
    <row r="67" spans="1:9" ht="15" customHeight="1">
      <c r="A67" s="157"/>
      <c r="B67" s="110">
        <v>48</v>
      </c>
      <c r="C67" s="158" t="str">
        <f>VLOOKUP(B67,Startlist!B:F,2,FALSE)</f>
        <v>MV5</v>
      </c>
      <c r="D67" s="159" t="str">
        <f>CONCATENATE(VLOOKUP(B67,Startlist!B:H,3,FALSE)," / ",VLOOKUP(B67,Startlist!B:H,4,FALSE))</f>
        <v>Alari Sillaste / Arvo Liimann</v>
      </c>
      <c r="E67" s="160" t="str">
        <f>VLOOKUP(B67,Startlist!B:F,5,FALSE)</f>
        <v>EST</v>
      </c>
      <c r="F67" s="159" t="str">
        <f>VLOOKUP(B67,Startlist!B:H,7,FALSE)</f>
        <v>AZLK 2140</v>
      </c>
      <c r="G67" s="159" t="str">
        <f>VLOOKUP(B67,Startlist!B:H,6,FALSE)</f>
        <v>ECOM MOTORSPORT</v>
      </c>
      <c r="H67" s="272" t="s">
        <v>970</v>
      </c>
      <c r="I67" s="205"/>
    </row>
    <row r="68" spans="1:9" ht="15" customHeight="1">
      <c r="A68" s="157"/>
      <c r="B68" s="110">
        <v>55</v>
      </c>
      <c r="C68" s="158" t="str">
        <f>VLOOKUP(B68,Startlist!B:F,2,FALSE)</f>
        <v>MV8</v>
      </c>
      <c r="D68" s="159" t="str">
        <f>CONCATENATE(VLOOKUP(B68,Startlist!B:H,3,FALSE)," / ",VLOOKUP(B68,Startlist!B:H,4,FALSE))</f>
        <v>Meelis Hirsnik / Kaido Oru</v>
      </c>
      <c r="E68" s="160" t="str">
        <f>VLOOKUP(B68,Startlist!B:F,5,FALSE)</f>
        <v>EST</v>
      </c>
      <c r="F68" s="159" t="str">
        <f>VLOOKUP(B68,Startlist!B:H,7,FALSE)</f>
        <v>Gaz 51</v>
      </c>
      <c r="G68" s="159" t="str">
        <f>VLOOKUP(B68,Startlist!B:H,6,FALSE)</f>
        <v>PROREHV RALLY TEAM</v>
      </c>
      <c r="H68" s="272" t="s">
        <v>970</v>
      </c>
      <c r="I68" s="205"/>
    </row>
    <row r="69" spans="1:9" ht="15" customHeight="1">
      <c r="A69" s="157"/>
      <c r="B69" s="110">
        <v>58</v>
      </c>
      <c r="C69" s="158" t="str">
        <f>VLOOKUP(B69,Startlist!B:F,2,FALSE)</f>
        <v>MV8</v>
      </c>
      <c r="D69" s="159" t="str">
        <f>CONCATENATE(VLOOKUP(B69,Startlist!B:H,3,FALSE)," / ",VLOOKUP(B69,Startlist!B:H,4,FALSE))</f>
        <v>Jüri Lindmets / Nele Helü</v>
      </c>
      <c r="E69" s="160" t="str">
        <f>VLOOKUP(B69,Startlist!B:F,5,FALSE)</f>
        <v>EST</v>
      </c>
      <c r="F69" s="159" t="str">
        <f>VLOOKUP(B69,Startlist!B:H,7,FALSE)</f>
        <v>Gaz 53</v>
      </c>
      <c r="G69" s="159" t="str">
        <f>VLOOKUP(B69,Startlist!B:H,6,FALSE)</f>
        <v>GAZ RALLIKLUBI</v>
      </c>
      <c r="H69" s="272" t="s">
        <v>970</v>
      </c>
      <c r="I69" s="205"/>
    </row>
    <row r="70" spans="1:9" ht="15" customHeight="1">
      <c r="A70" s="157"/>
      <c r="B70" s="110">
        <v>59</v>
      </c>
      <c r="C70" s="158" t="str">
        <f>VLOOKUP(B70,Startlist!B:F,2,FALSE)</f>
        <v>MV8</v>
      </c>
      <c r="D70" s="159" t="str">
        <f>CONCATENATE(VLOOKUP(B70,Startlist!B:H,3,FALSE)," / ",VLOOKUP(B70,Startlist!B:H,4,FALSE))</f>
        <v>Veiko Liukanen / Toivo Liukanen</v>
      </c>
      <c r="E70" s="160" t="str">
        <f>VLOOKUP(B70,Startlist!B:F,5,FALSE)</f>
        <v>EST</v>
      </c>
      <c r="F70" s="159" t="str">
        <f>VLOOKUP(B70,Startlist!B:H,7,FALSE)</f>
        <v>Gaz 51</v>
      </c>
      <c r="G70" s="159" t="str">
        <f>VLOOKUP(B70,Startlist!B:H,6,FALSE)</f>
        <v>ECOM MOTORSPORT</v>
      </c>
      <c r="H70" s="272" t="s">
        <v>970</v>
      </c>
      <c r="I70" s="205"/>
    </row>
    <row r="71" spans="1:9" ht="15" customHeight="1">
      <c r="A71" s="157"/>
      <c r="B71" s="110">
        <v>201</v>
      </c>
      <c r="C71" s="158" t="str">
        <f>VLOOKUP(B71,Startlist!B:F,2,FALSE)</f>
        <v>MV3</v>
      </c>
      <c r="D71" s="159" t="str">
        <f>CONCATENATE(VLOOKUP(B71,Startlist!B:H,3,FALSE)," / ",VLOOKUP(B71,Startlist!B:H,4,FALSE))</f>
        <v>Kenneth Sepp / Tanel Kasesalu</v>
      </c>
      <c r="E71" s="160" t="str">
        <f>VLOOKUP(B71,Startlist!B:F,5,FALSE)</f>
        <v>EST</v>
      </c>
      <c r="F71" s="159" t="str">
        <f>VLOOKUP(B71,Startlist!B:H,7,FALSE)</f>
        <v>Ford Fiesta R2</v>
      </c>
      <c r="G71" s="159" t="str">
        <f>VLOOKUP(B71,Startlist!B:H,6,FALSE)</f>
        <v>SAR-TECH MOTORSPORT</v>
      </c>
      <c r="H71" s="272" t="s">
        <v>970</v>
      </c>
      <c r="I71" s="205"/>
    </row>
    <row r="72" spans="1:9" ht="15" customHeight="1">
      <c r="A72" s="157"/>
      <c r="B72" s="110">
        <v>203</v>
      </c>
      <c r="C72" s="158" t="str">
        <f>VLOOKUP(B72,Startlist!B:F,2,FALSE)</f>
        <v>MV3</v>
      </c>
      <c r="D72" s="159" t="str">
        <f>CONCATENATE(VLOOKUP(B72,Startlist!B:H,3,FALSE)," / ",VLOOKUP(B72,Startlist!B:H,4,FALSE))</f>
        <v>Rasmus Uustulnd / Imre Kuusk</v>
      </c>
      <c r="E72" s="160" t="str">
        <f>VLOOKUP(B72,Startlist!B:F,5,FALSE)</f>
        <v>EST</v>
      </c>
      <c r="F72" s="159" t="str">
        <f>VLOOKUP(B72,Startlist!B:H,7,FALSE)</f>
        <v>Ford Fiesta R2</v>
      </c>
      <c r="G72" s="159" t="str">
        <f>VLOOKUP(B72,Startlist!B:H,6,FALSE)</f>
        <v>SAR-TECH MOTORSPORT</v>
      </c>
      <c r="H72" s="272" t="s">
        <v>970</v>
      </c>
      <c r="I72" s="205"/>
    </row>
    <row r="73" spans="1:9" ht="15" customHeight="1">
      <c r="A73" s="157"/>
      <c r="B73" s="110">
        <v>204</v>
      </c>
      <c r="C73" s="158" t="str">
        <f>VLOOKUP(B73,Startlist!B:F,2,FALSE)</f>
        <v>MV3</v>
      </c>
      <c r="D73" s="159" t="str">
        <f>CONCATENATE(VLOOKUP(B73,Startlist!B:H,3,FALSE)," / ",VLOOKUP(B73,Startlist!B:H,4,FALSE))</f>
        <v>Roland Poom / Marti Halling</v>
      </c>
      <c r="E73" s="160" t="str">
        <f>VLOOKUP(B73,Startlist!B:F,5,FALSE)</f>
        <v>EST</v>
      </c>
      <c r="F73" s="159" t="str">
        <f>VLOOKUP(B73,Startlist!B:H,7,FALSE)</f>
        <v>Ford Fiesta R2</v>
      </c>
      <c r="G73" s="159" t="str">
        <f>VLOOKUP(B73,Startlist!B:H,6,FALSE)</f>
        <v>BALTIC MOTORSPORT PROMOTION</v>
      </c>
      <c r="H73" s="272" t="s">
        <v>970</v>
      </c>
      <c r="I73" s="205"/>
    </row>
    <row r="74" spans="1:9" ht="15" customHeight="1">
      <c r="A74" s="157"/>
      <c r="B74" s="110">
        <v>205</v>
      </c>
      <c r="C74" s="158" t="str">
        <f>VLOOKUP(B74,Startlist!B:F,2,FALSE)</f>
        <v>MV3</v>
      </c>
      <c r="D74" s="159" t="str">
        <f>CONCATENATE(VLOOKUP(B74,Startlist!B:H,3,FALSE)," / ",VLOOKUP(B74,Startlist!B:H,4,FALSE))</f>
        <v>Oliver Ojaperv / Jarno Talve</v>
      </c>
      <c r="E74" s="160" t="str">
        <f>VLOOKUP(B74,Startlist!B:F,5,FALSE)</f>
        <v>EST</v>
      </c>
      <c r="F74" s="159" t="str">
        <f>VLOOKUP(B74,Startlist!B:H,7,FALSE)</f>
        <v>Ford Fiesta R2</v>
      </c>
      <c r="G74" s="159" t="str">
        <f>VLOOKUP(B74,Startlist!B:H,6,FALSE)</f>
        <v>OT RACING</v>
      </c>
      <c r="H74" s="272" t="s">
        <v>970</v>
      </c>
      <c r="I74" s="205"/>
    </row>
  </sheetData>
  <sheetProtection/>
  <autoFilter ref="A7:H74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6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0" customWidth="1"/>
  </cols>
  <sheetData>
    <row r="1" spans="5:8" ht="15.75">
      <c r="E1" s="1" t="str">
        <f>Startlist!$F1</f>
        <v> </v>
      </c>
      <c r="H1" s="64"/>
    </row>
    <row r="2" spans="2:8" ht="15" customHeight="1">
      <c r="B2" s="2"/>
      <c r="C2" s="3"/>
      <c r="E2" s="1" t="str">
        <f>Startlist!$F4</f>
        <v>TALLINNA RALLY 2016</v>
      </c>
      <c r="H2" s="65"/>
    </row>
    <row r="3" spans="2:8" ht="15">
      <c r="B3" s="2"/>
      <c r="C3" s="3"/>
      <c r="E3" s="24" t="str">
        <f>Startlist!$F5</f>
        <v>August 26-27, 2016</v>
      </c>
      <c r="H3" s="65"/>
    </row>
    <row r="4" spans="2:8" ht="15">
      <c r="B4" s="2"/>
      <c r="C4" s="3"/>
      <c r="E4" s="24" t="str">
        <f>Startlist!$F6</f>
        <v>Harjumaa</v>
      </c>
      <c r="H4" s="65"/>
    </row>
    <row r="5" spans="3:8" ht="15" customHeight="1">
      <c r="C5" s="3"/>
      <c r="H5" s="65"/>
    </row>
    <row r="6" spans="1:9" ht="15.75" customHeight="1">
      <c r="A6" s="114"/>
      <c r="B6" s="138" t="s">
        <v>119</v>
      </c>
      <c r="C6" s="122"/>
      <c r="D6" s="114"/>
      <c r="E6" s="114"/>
      <c r="F6" s="114"/>
      <c r="G6" s="114"/>
      <c r="H6" s="121"/>
      <c r="I6" s="114"/>
    </row>
    <row r="7" spans="1:9" ht="12.75">
      <c r="A7" s="114"/>
      <c r="B7" s="153" t="s">
        <v>30</v>
      </c>
      <c r="C7" s="154" t="s">
        <v>15</v>
      </c>
      <c r="D7" s="155" t="s">
        <v>16</v>
      </c>
      <c r="E7" s="154"/>
      <c r="F7" s="156" t="s">
        <v>27</v>
      </c>
      <c r="G7" s="151" t="s">
        <v>26</v>
      </c>
      <c r="H7" s="152" t="s">
        <v>19</v>
      </c>
      <c r="I7" s="114"/>
    </row>
    <row r="8" spans="1:9" ht="15" customHeight="1">
      <c r="A8" s="157">
        <v>1</v>
      </c>
      <c r="B8" s="110">
        <v>8</v>
      </c>
      <c r="C8" s="158" t="str">
        <f>VLOOKUP(B8,Startlist!B:F,2,FALSE)</f>
        <v>MV7</v>
      </c>
      <c r="D8" s="159" t="str">
        <f>CONCATENATE(VLOOKUP(B8,Startlist!B:H,3,FALSE)," / ",VLOOKUP(B8,Startlist!B:H,4,FALSE))</f>
        <v>Ranno Bundsen / Robert Loshtshenikov</v>
      </c>
      <c r="E8" s="160" t="str">
        <f>VLOOKUP(B8,Startlist!B:F,5,FALSE)</f>
        <v>EST</v>
      </c>
      <c r="F8" s="159" t="str">
        <f>VLOOKUP(B8,Startlist!B:H,7,FALSE)</f>
        <v>Mitsubishi Lancer Evo 8</v>
      </c>
      <c r="G8" s="159" t="str">
        <f>VLOOKUP(B8,Startlist!B:H,6,FALSE)</f>
        <v>TIKKRI MOTORSPORT</v>
      </c>
      <c r="H8" s="161" t="str">
        <f>VLOOKUP(B8,Results!B:R,17,FALSE)</f>
        <v>56.13,5</v>
      </c>
      <c r="I8" s="205"/>
    </row>
    <row r="9" spans="1:9" ht="15" customHeight="1">
      <c r="A9" s="157">
        <f>A8+1</f>
        <v>2</v>
      </c>
      <c r="B9" s="110">
        <v>208</v>
      </c>
      <c r="C9" s="158" t="str">
        <f>VLOOKUP(B9,Startlist!B:F,2,FALSE)</f>
        <v>MV3</v>
      </c>
      <c r="D9" s="159" t="str">
        <f>CONCATENATE(VLOOKUP(B9,Startlist!B:H,3,FALSE)," / ",VLOOKUP(B9,Startlist!B:H,4,FALSE))</f>
        <v>Miko Niinemäe / Martin Valter</v>
      </c>
      <c r="E9" s="160" t="str">
        <f>VLOOKUP(B9,Startlist!B:F,5,FALSE)</f>
        <v>EST</v>
      </c>
      <c r="F9" s="159" t="str">
        <f>VLOOKUP(B9,Startlist!B:H,7,FALSE)</f>
        <v>Peugeot 208</v>
      </c>
      <c r="G9" s="159" t="str">
        <f>VLOOKUP(B9,Startlist!B:H,6,FALSE)</f>
        <v>CUEKS RACING</v>
      </c>
      <c r="H9" s="161" t="str">
        <f>VLOOKUP(B9,Results!B:R,17,FALSE)</f>
        <v>57.58,6</v>
      </c>
      <c r="I9" s="205"/>
    </row>
    <row r="10" spans="1:9" ht="15" customHeight="1">
      <c r="A10" s="157">
        <f aca="true" t="shared" si="0" ref="A10:A47">A9+1</f>
        <v>3</v>
      </c>
      <c r="B10" s="110">
        <v>12</v>
      </c>
      <c r="C10" s="158" t="str">
        <f>VLOOKUP(B10,Startlist!B:F,2,FALSE)</f>
        <v>MV7</v>
      </c>
      <c r="D10" s="159" t="str">
        <f>CONCATENATE(VLOOKUP(B10,Startlist!B:H,3,FALSE)," / ",VLOOKUP(B10,Startlist!B:H,4,FALSE))</f>
        <v>Priit Koik / Uku Heldna</v>
      </c>
      <c r="E10" s="160" t="str">
        <f>VLOOKUP(B10,Startlist!B:F,5,FALSE)</f>
        <v>EST</v>
      </c>
      <c r="F10" s="159" t="str">
        <f>VLOOKUP(B10,Startlist!B:H,7,FALSE)</f>
        <v>Mitsubishi Lancer Evo 8</v>
      </c>
      <c r="G10" s="159" t="str">
        <f>VLOOKUP(B10,Startlist!B:H,6,FALSE)</f>
        <v>KAUR MOTORSPORT</v>
      </c>
      <c r="H10" s="161" t="str">
        <f>VLOOKUP(B10,Results!B:R,17,FALSE)</f>
        <v>57.59,5</v>
      </c>
      <c r="I10" s="205"/>
    </row>
    <row r="11" spans="1:9" ht="15" customHeight="1">
      <c r="A11" s="157">
        <f t="shared" si="0"/>
        <v>4</v>
      </c>
      <c r="B11" s="110">
        <v>15</v>
      </c>
      <c r="C11" s="158" t="str">
        <f>VLOOKUP(B11,Startlist!B:F,2,FALSE)</f>
        <v>MV7</v>
      </c>
      <c r="D11" s="159" t="str">
        <f>CONCATENATE(VLOOKUP(B11,Startlist!B:H,3,FALSE)," / ",VLOOKUP(B11,Startlist!B:H,4,FALSE))</f>
        <v>Aiko Aigro / Kermo Kärtmann</v>
      </c>
      <c r="E11" s="160" t="str">
        <f>VLOOKUP(B11,Startlist!B:F,5,FALSE)</f>
        <v>EST</v>
      </c>
      <c r="F11" s="159" t="str">
        <f>VLOOKUP(B11,Startlist!B:H,7,FALSE)</f>
        <v>Mitsubishi Lancer Evo 6</v>
      </c>
      <c r="G11" s="159" t="str">
        <f>VLOOKUP(B11,Startlist!B:H,6,FALSE)</f>
        <v>TIKKRI MOTORSPORT</v>
      </c>
      <c r="H11" s="161" t="str">
        <f>VLOOKUP(B11,Results!B:R,17,FALSE)</f>
        <v>58.12,4</v>
      </c>
      <c r="I11" s="205"/>
    </row>
    <row r="12" spans="1:9" ht="15" customHeight="1">
      <c r="A12" s="157">
        <f t="shared" si="0"/>
        <v>5</v>
      </c>
      <c r="B12" s="110">
        <v>25</v>
      </c>
      <c r="C12" s="158" t="str">
        <f>VLOOKUP(B12,Startlist!B:F,2,FALSE)</f>
        <v>MV6</v>
      </c>
      <c r="D12" s="159" t="str">
        <f>CONCATENATE(VLOOKUP(B12,Startlist!B:H,3,FALSE)," / ",VLOOKUP(B12,Startlist!B:H,4,FALSE))</f>
        <v>Marko Ringenberg / Allar Heina</v>
      </c>
      <c r="E12" s="160" t="str">
        <f>VLOOKUP(B12,Startlist!B:F,5,FALSE)</f>
        <v>EST</v>
      </c>
      <c r="F12" s="159" t="str">
        <f>VLOOKUP(B12,Startlist!B:H,7,FALSE)</f>
        <v>BMW M3</v>
      </c>
      <c r="G12" s="159" t="str">
        <f>VLOOKUP(B12,Startlist!B:H,6,FALSE)</f>
        <v>CUEKS RACING</v>
      </c>
      <c r="H12" s="161" t="str">
        <f>VLOOKUP(B12,Results!B:R,17,FALSE)</f>
        <v>58.26,6</v>
      </c>
      <c r="I12" s="205"/>
    </row>
    <row r="13" spans="1:9" ht="15" customHeight="1">
      <c r="A13" s="157">
        <f t="shared" si="0"/>
        <v>6</v>
      </c>
      <c r="B13" s="110">
        <v>6</v>
      </c>
      <c r="C13" s="158" t="str">
        <f>VLOOKUP(B13,Startlist!B:F,2,FALSE)</f>
        <v>MV1</v>
      </c>
      <c r="D13" s="159" t="str">
        <f>CONCATENATE(VLOOKUP(B13,Startlist!B:H,3,FALSE)," / ",VLOOKUP(B13,Startlist!B:H,4,FALSE))</f>
        <v>Guntis Lielkajis / Vilnis Mikelsons</v>
      </c>
      <c r="E13" s="160" t="str">
        <f>VLOOKUP(B13,Startlist!B:F,5,FALSE)</f>
        <v>LAT</v>
      </c>
      <c r="F13" s="159" t="str">
        <f>VLOOKUP(B13,Startlist!B:H,7,FALSE)</f>
        <v>Mitsubishi Lancer Evo 9</v>
      </c>
      <c r="G13" s="159" t="str">
        <f>VLOOKUP(B13,Startlist!B:H,6,FALSE)</f>
        <v>CIEDRA RACING</v>
      </c>
      <c r="H13" s="161" t="str">
        <f>VLOOKUP(B13,Results!B:R,17,FALSE)</f>
        <v>58.36,4</v>
      </c>
      <c r="I13" s="205"/>
    </row>
    <row r="14" spans="1:9" ht="15" customHeight="1">
      <c r="A14" s="157">
        <f t="shared" si="0"/>
        <v>7</v>
      </c>
      <c r="B14" s="110">
        <v>27</v>
      </c>
      <c r="C14" s="158" t="str">
        <f>VLOOKUP(B14,Startlist!B:F,2,FALSE)</f>
        <v>MV6</v>
      </c>
      <c r="D14" s="159" t="str">
        <f>CONCATENATE(VLOOKUP(B14,Startlist!B:H,3,FALSE)," / ",VLOOKUP(B14,Startlist!B:H,4,FALSE))</f>
        <v>Mario Jürimäe / Rauno Rohtmets</v>
      </c>
      <c r="E14" s="160" t="str">
        <f>VLOOKUP(B14,Startlist!B:F,5,FALSE)</f>
        <v>EST</v>
      </c>
      <c r="F14" s="159" t="str">
        <f>VLOOKUP(B14,Startlist!B:H,7,FALSE)</f>
        <v>BMW M3</v>
      </c>
      <c r="G14" s="159" t="str">
        <f>VLOOKUP(B14,Startlist!B:H,6,FALSE)</f>
        <v>CUEKS RACING</v>
      </c>
      <c r="H14" s="161" t="str">
        <f>VLOOKUP(B14,Results!B:R,17,FALSE)</f>
        <v>58.48,3</v>
      </c>
      <c r="I14" s="205"/>
    </row>
    <row r="15" spans="1:9" ht="15" customHeight="1">
      <c r="A15" s="157">
        <f t="shared" si="0"/>
        <v>8</v>
      </c>
      <c r="B15" s="110">
        <v>19</v>
      </c>
      <c r="C15" s="158" t="str">
        <f>VLOOKUP(B15,Startlist!B:F,2,FALSE)</f>
        <v>MV7</v>
      </c>
      <c r="D15" s="159" t="str">
        <f>CONCATENATE(VLOOKUP(B15,Startlist!B:H,3,FALSE)," / ",VLOOKUP(B15,Startlist!B:H,4,FALSE))</f>
        <v>Anre Saks / Rainer Maasik</v>
      </c>
      <c r="E15" s="160" t="str">
        <f>VLOOKUP(B15,Startlist!B:F,5,FALSE)</f>
        <v>EST</v>
      </c>
      <c r="F15" s="159" t="str">
        <f>VLOOKUP(B15,Startlist!B:H,7,FALSE)</f>
        <v>Mitsubishi Lancer Evo 7</v>
      </c>
      <c r="G15" s="159" t="str">
        <f>VLOOKUP(B15,Startlist!B:H,6,FALSE)</f>
        <v>ALM MOTORSPORT</v>
      </c>
      <c r="H15" s="161" t="str">
        <f>VLOOKUP(B15,Results!B:R,17,FALSE)</f>
        <v>58.57,9</v>
      </c>
      <c r="I15" s="205"/>
    </row>
    <row r="16" spans="1:9" ht="15" customHeight="1">
      <c r="A16" s="157">
        <f t="shared" si="0"/>
        <v>9</v>
      </c>
      <c r="B16" s="110">
        <v>7</v>
      </c>
      <c r="C16" s="158" t="str">
        <f>VLOOKUP(B16,Startlist!B:F,2,FALSE)</f>
        <v>MV2</v>
      </c>
      <c r="D16" s="159" t="str">
        <f>CONCATENATE(VLOOKUP(B16,Startlist!B:H,3,FALSE)," / ",VLOOKUP(B16,Startlist!B:H,4,FALSE))</f>
        <v>Martins Svilis / Ivo Pukis</v>
      </c>
      <c r="E16" s="160" t="str">
        <f>VLOOKUP(B16,Startlist!B:F,5,FALSE)</f>
        <v>LAT</v>
      </c>
      <c r="F16" s="159" t="str">
        <f>VLOOKUP(B16,Startlist!B:H,7,FALSE)</f>
        <v>Mitsubishi Lancer Evo 10</v>
      </c>
      <c r="G16" s="159" t="str">
        <f>VLOOKUP(B16,Startlist!B:H,6,FALSE)</f>
        <v>MARTINS SVILIS</v>
      </c>
      <c r="H16" s="161" t="str">
        <f>VLOOKUP(B16,Results!B:R,17,FALSE)</f>
        <v>59.11,7</v>
      </c>
      <c r="I16" s="205"/>
    </row>
    <row r="17" spans="1:9" ht="15" customHeight="1">
      <c r="A17" s="157">
        <f t="shared" si="0"/>
        <v>10</v>
      </c>
      <c r="B17" s="110">
        <v>209</v>
      </c>
      <c r="C17" s="158" t="str">
        <f>VLOOKUP(B17,Startlist!B:F,2,FALSE)</f>
        <v>MV3</v>
      </c>
      <c r="D17" s="159" t="str">
        <f>CONCATENATE(VLOOKUP(B17,Startlist!B:H,3,FALSE)," / ",VLOOKUP(B17,Startlist!B:H,4,FALSE))</f>
        <v>Ken Torn / Riivo Mesila</v>
      </c>
      <c r="E17" s="160" t="str">
        <f>VLOOKUP(B17,Startlist!B:F,5,FALSE)</f>
        <v>EST</v>
      </c>
      <c r="F17" s="159" t="str">
        <f>VLOOKUP(B17,Startlist!B:H,7,FALSE)</f>
        <v>Ford Fiesta R2</v>
      </c>
      <c r="G17" s="159" t="str">
        <f>VLOOKUP(B17,Startlist!B:H,6,FALSE)</f>
        <v>OT RACING</v>
      </c>
      <c r="H17" s="161" t="str">
        <f>VLOOKUP(B17,Results!B:R,17,FALSE)</f>
        <v>59.20,6</v>
      </c>
      <c r="I17" s="205"/>
    </row>
    <row r="18" spans="1:9" ht="15" customHeight="1">
      <c r="A18" s="157">
        <f t="shared" si="0"/>
        <v>11</v>
      </c>
      <c r="B18" s="110">
        <v>36</v>
      </c>
      <c r="C18" s="158" t="str">
        <f>VLOOKUP(B18,Startlist!B:F,2,FALSE)</f>
        <v>MV6</v>
      </c>
      <c r="D18" s="159" t="str">
        <f>CONCATENATE(VLOOKUP(B18,Startlist!B:H,3,FALSE)," / ",VLOOKUP(B18,Startlist!B:H,4,FALSE))</f>
        <v>Egidijus Valeisa / Povilas Reisas</v>
      </c>
      <c r="E18" s="160" t="str">
        <f>VLOOKUP(B18,Startlist!B:F,5,FALSE)</f>
        <v>LIT</v>
      </c>
      <c r="F18" s="159" t="str">
        <f>VLOOKUP(B18,Startlist!B:H,7,FALSE)</f>
        <v>BMW M3</v>
      </c>
      <c r="G18" s="159" t="str">
        <f>VLOOKUP(B18,Startlist!B:H,6,FALSE)</f>
        <v>4RACE</v>
      </c>
      <c r="H18" s="161" t="str">
        <f>VLOOKUP(B18,Results!B:R,17,FALSE)</f>
        <v>59.56,0</v>
      </c>
      <c r="I18" s="205"/>
    </row>
    <row r="19" spans="1:9" ht="15" customHeight="1">
      <c r="A19" s="157">
        <f t="shared" si="0"/>
        <v>12</v>
      </c>
      <c r="B19" s="110">
        <v>28</v>
      </c>
      <c r="C19" s="158" t="str">
        <f>VLOOKUP(B19,Startlist!B:F,2,FALSE)</f>
        <v>MV4</v>
      </c>
      <c r="D19" s="159" t="str">
        <f>CONCATENATE(VLOOKUP(B19,Startlist!B:H,3,FALSE)," / ",VLOOKUP(B19,Startlist!B:H,4,FALSE))</f>
        <v>Karel Tölp / Martin Vihmann</v>
      </c>
      <c r="E19" s="160" t="str">
        <f>VLOOKUP(B19,Startlist!B:F,5,FALSE)</f>
        <v>EST</v>
      </c>
      <c r="F19" s="159" t="str">
        <f>VLOOKUP(B19,Startlist!B:H,7,FALSE)</f>
        <v>Honda Civic Type-R</v>
      </c>
      <c r="G19" s="159" t="str">
        <f>VLOOKUP(B19,Startlist!B:H,6,FALSE)</f>
        <v>ECOM MOTORSPORT</v>
      </c>
      <c r="H19" s="161" t="str">
        <f>VLOOKUP(B19,Results!B:R,17,FALSE)</f>
        <v> 1:00.36,4</v>
      </c>
      <c r="I19" s="205"/>
    </row>
    <row r="20" spans="1:9" ht="15" customHeight="1">
      <c r="A20" s="157">
        <f t="shared" si="0"/>
        <v>13</v>
      </c>
      <c r="B20" s="110">
        <v>29</v>
      </c>
      <c r="C20" s="158" t="str">
        <f>VLOOKUP(B20,Startlist!B:F,2,FALSE)</f>
        <v>MV4</v>
      </c>
      <c r="D20" s="159" t="str">
        <f>CONCATENATE(VLOOKUP(B20,Startlist!B:H,3,FALSE)," / ",VLOOKUP(B20,Startlist!B:H,4,FALSE))</f>
        <v>David Sultanjants / Siim Oja</v>
      </c>
      <c r="E20" s="160" t="str">
        <f>VLOOKUP(B20,Startlist!B:F,5,FALSE)</f>
        <v>EST</v>
      </c>
      <c r="F20" s="159" t="str">
        <f>VLOOKUP(B20,Startlist!B:H,7,FALSE)</f>
        <v>Citroen DS3</v>
      </c>
      <c r="G20" s="159" t="str">
        <f>VLOOKUP(B20,Startlist!B:H,6,FALSE)</f>
        <v>MS RACING</v>
      </c>
      <c r="H20" s="161" t="str">
        <f>VLOOKUP(B20,Results!B:R,17,FALSE)</f>
        <v> 1:00.39,7</v>
      </c>
      <c r="I20" s="205"/>
    </row>
    <row r="21" spans="1:9" ht="15" customHeight="1">
      <c r="A21" s="157">
        <f t="shared" si="0"/>
        <v>14</v>
      </c>
      <c r="B21" s="110">
        <v>207</v>
      </c>
      <c r="C21" s="158" t="str">
        <f>VLOOKUP(B21,Startlist!B:F,2,FALSE)</f>
        <v>MV3</v>
      </c>
      <c r="D21" s="159" t="str">
        <f>CONCATENATE(VLOOKUP(B21,Startlist!B:H,3,FALSE)," / ",VLOOKUP(B21,Startlist!B:H,4,FALSE))</f>
        <v>Gustav Kruuda / Ken Järveoja</v>
      </c>
      <c r="E21" s="160" t="str">
        <f>VLOOKUP(B21,Startlist!B:F,5,FALSE)</f>
        <v>EST</v>
      </c>
      <c r="F21" s="159" t="str">
        <f>VLOOKUP(B21,Startlist!B:H,7,FALSE)</f>
        <v>Ford Fiesta R2</v>
      </c>
      <c r="G21" s="159" t="str">
        <f>VLOOKUP(B21,Startlist!B:H,6,FALSE)</f>
        <v>ME3 MOTOSPORT</v>
      </c>
      <c r="H21" s="161" t="str">
        <f>VLOOKUP(B21,Results!B:R,17,FALSE)</f>
        <v> 1:00.55,5</v>
      </c>
      <c r="I21" s="205"/>
    </row>
    <row r="22" spans="1:9" ht="15" customHeight="1">
      <c r="A22" s="157">
        <f t="shared" si="0"/>
        <v>15</v>
      </c>
      <c r="B22" s="110">
        <v>31</v>
      </c>
      <c r="C22" s="158" t="str">
        <f>VLOOKUP(B22,Startlist!B:F,2,FALSE)</f>
        <v>MV4</v>
      </c>
      <c r="D22" s="159" t="str">
        <f>CONCATENATE(VLOOKUP(B22,Startlist!B:H,3,FALSE)," / ",VLOOKUP(B22,Startlist!B:H,4,FALSE))</f>
        <v>Kaspar Kasari / Timo Kasesalu</v>
      </c>
      <c r="E22" s="160" t="str">
        <f>VLOOKUP(B22,Startlist!B:F,5,FALSE)</f>
        <v>EST</v>
      </c>
      <c r="F22" s="159" t="str">
        <f>VLOOKUP(B22,Startlist!B:H,7,FALSE)</f>
        <v>Honda Civic</v>
      </c>
      <c r="G22" s="159" t="str">
        <f>VLOOKUP(B22,Startlist!B:H,6,FALSE)</f>
        <v>ECOM MOTORSPORT</v>
      </c>
      <c r="H22" s="161" t="str">
        <f>VLOOKUP(B22,Results!B:R,17,FALSE)</f>
        <v> 1:01.04,9</v>
      </c>
      <c r="I22" s="205"/>
    </row>
    <row r="23" spans="1:9" ht="15" customHeight="1">
      <c r="A23" s="157">
        <f t="shared" si="0"/>
        <v>16</v>
      </c>
      <c r="B23" s="110">
        <v>47</v>
      </c>
      <c r="C23" s="158" t="str">
        <f>VLOOKUP(B23,Startlist!B:F,2,FALSE)</f>
        <v>MV7</v>
      </c>
      <c r="D23" s="159" t="str">
        <f>CONCATENATE(VLOOKUP(B23,Startlist!B:H,3,FALSE)," / ",VLOOKUP(B23,Startlist!B:H,4,FALSE))</f>
        <v>Henri Franke / Alain Sivous</v>
      </c>
      <c r="E23" s="160" t="str">
        <f>VLOOKUP(B23,Startlist!B:F,5,FALSE)</f>
        <v>EST</v>
      </c>
      <c r="F23" s="159" t="str">
        <f>VLOOKUP(B23,Startlist!B:H,7,FALSE)</f>
        <v>Subaru Impreza</v>
      </c>
      <c r="G23" s="159" t="str">
        <f>VLOOKUP(B23,Startlist!B:H,6,FALSE)</f>
        <v>ECOM MOTORSPORT</v>
      </c>
      <c r="H23" s="161" t="str">
        <f>VLOOKUP(B23,Results!B:R,17,FALSE)</f>
        <v> 1:02.02,7</v>
      </c>
      <c r="I23" s="205"/>
    </row>
    <row r="24" spans="1:9" ht="15" customHeight="1">
      <c r="A24" s="157">
        <f t="shared" si="0"/>
        <v>17</v>
      </c>
      <c r="B24" s="110">
        <v>24</v>
      </c>
      <c r="C24" s="158" t="str">
        <f>VLOOKUP(B24,Startlist!B:F,2,FALSE)</f>
        <v>MV4</v>
      </c>
      <c r="D24" s="159" t="str">
        <f>CONCATENATE(VLOOKUP(B24,Startlist!B:H,3,FALSE)," / ",VLOOKUP(B24,Startlist!B:H,4,FALSE))</f>
        <v>Kristo Subi / Raido Subi</v>
      </c>
      <c r="E24" s="160" t="str">
        <f>VLOOKUP(B24,Startlist!B:F,5,FALSE)</f>
        <v>EST</v>
      </c>
      <c r="F24" s="159" t="str">
        <f>VLOOKUP(B24,Startlist!B:H,7,FALSE)</f>
        <v>Honda Civic Type-R</v>
      </c>
      <c r="G24" s="159" t="str">
        <f>VLOOKUP(B24,Startlist!B:H,6,FALSE)</f>
        <v>ECOM MOTORSPORT</v>
      </c>
      <c r="H24" s="161" t="str">
        <f>VLOOKUP(B24,Results!B:R,17,FALSE)</f>
        <v> 1:02.22,8</v>
      </c>
      <c r="I24" s="205"/>
    </row>
    <row r="25" spans="1:9" ht="15" customHeight="1">
      <c r="A25" s="157">
        <f t="shared" si="0"/>
        <v>18</v>
      </c>
      <c r="B25" s="110">
        <v>18</v>
      </c>
      <c r="C25" s="158" t="str">
        <f>VLOOKUP(B25,Startlist!B:F,2,FALSE)</f>
        <v>MV7</v>
      </c>
      <c r="D25" s="159" t="str">
        <f>CONCATENATE(VLOOKUP(B25,Startlist!B:H,3,FALSE)," / ",VLOOKUP(B25,Startlist!B:H,4,FALSE))</f>
        <v>Allan Ilves / Aivar Järvet</v>
      </c>
      <c r="E25" s="160" t="str">
        <f>VLOOKUP(B25,Startlist!B:F,5,FALSE)</f>
        <v>EST</v>
      </c>
      <c r="F25" s="159" t="str">
        <f>VLOOKUP(B25,Startlist!B:H,7,FALSE)</f>
        <v>Subaru Impreza</v>
      </c>
      <c r="G25" s="159" t="str">
        <f>VLOOKUP(B25,Startlist!B:H,6,FALSE)</f>
        <v>TIKKRI MOTORSPORT</v>
      </c>
      <c r="H25" s="161" t="str">
        <f>VLOOKUP(B25,Results!B:R,17,FALSE)</f>
        <v> 1:02.26,7</v>
      </c>
      <c r="I25" s="205"/>
    </row>
    <row r="26" spans="1:9" ht="15" customHeight="1">
      <c r="A26" s="157">
        <f t="shared" si="0"/>
        <v>19</v>
      </c>
      <c r="B26" s="110">
        <v>42</v>
      </c>
      <c r="C26" s="158" t="str">
        <f>VLOOKUP(B26,Startlist!B:F,2,FALSE)</f>
        <v>MV5</v>
      </c>
      <c r="D26" s="159" t="str">
        <f>CONCATENATE(VLOOKUP(B26,Startlist!B:H,3,FALSE)," / ",VLOOKUP(B26,Startlist!B:H,4,FALSE))</f>
        <v>Tauri Pihlas / Ott Kiil</v>
      </c>
      <c r="E26" s="160" t="str">
        <f>VLOOKUP(B26,Startlist!B:F,5,FALSE)</f>
        <v>EST</v>
      </c>
      <c r="F26" s="159" t="str">
        <f>VLOOKUP(B26,Startlist!B:H,7,FALSE)</f>
        <v>Toyota Starlet</v>
      </c>
      <c r="G26" s="159" t="str">
        <f>VLOOKUP(B26,Startlist!B:H,6,FALSE)</f>
        <v>SAR-TECH MOTORSPORT</v>
      </c>
      <c r="H26" s="161" t="str">
        <f>VLOOKUP(B26,Results!B:R,17,FALSE)</f>
        <v> 1:02.51,7</v>
      </c>
      <c r="I26" s="205"/>
    </row>
    <row r="27" spans="1:9" ht="15" customHeight="1">
      <c r="A27" s="157">
        <f t="shared" si="0"/>
        <v>20</v>
      </c>
      <c r="B27" s="110">
        <v>40</v>
      </c>
      <c r="C27" s="158" t="str">
        <f>VLOOKUP(B27,Startlist!B:F,2,FALSE)</f>
        <v>MV4</v>
      </c>
      <c r="D27" s="159" t="str">
        <f>CONCATENATE(VLOOKUP(B27,Startlist!B:H,3,FALSE)," / ",VLOOKUP(B27,Startlist!B:H,4,FALSE))</f>
        <v>Silver Sōmer / Marko Heinoja</v>
      </c>
      <c r="E27" s="160" t="str">
        <f>VLOOKUP(B27,Startlist!B:F,5,FALSE)</f>
        <v>EST</v>
      </c>
      <c r="F27" s="159" t="str">
        <f>VLOOKUP(B27,Startlist!B:H,7,FALSE)</f>
        <v>Opel Astra</v>
      </c>
      <c r="G27" s="159" t="str">
        <f>VLOOKUP(B27,Startlist!B:H,6,FALSE)</f>
        <v>ECOM MOTORSPORT</v>
      </c>
      <c r="H27" s="161" t="str">
        <f>VLOOKUP(B27,Results!B:R,17,FALSE)</f>
        <v> 1:03.17,0</v>
      </c>
      <c r="I27" s="205"/>
    </row>
    <row r="28" spans="1:9" ht="15" customHeight="1">
      <c r="A28" s="157">
        <f t="shared" si="0"/>
        <v>21</v>
      </c>
      <c r="B28" s="110">
        <v>37</v>
      </c>
      <c r="C28" s="158" t="str">
        <f>VLOOKUP(B28,Startlist!B:F,2,FALSE)</f>
        <v>MV4</v>
      </c>
      <c r="D28" s="159" t="str">
        <f>CONCATENATE(VLOOKUP(B28,Startlist!B:H,3,FALSE)," / ",VLOOKUP(B28,Startlist!B:H,4,FALSE))</f>
        <v>Raido Laulik / Tōnis Viidas</v>
      </c>
      <c r="E28" s="160" t="str">
        <f>VLOOKUP(B28,Startlist!B:F,5,FALSE)</f>
        <v>EST</v>
      </c>
      <c r="F28" s="159" t="str">
        <f>VLOOKUP(B28,Startlist!B:H,7,FALSE)</f>
        <v>Nissan Sunny GTI</v>
      </c>
      <c r="G28" s="159" t="str">
        <f>VLOOKUP(B28,Startlist!B:H,6,FALSE)</f>
        <v>SAR-TECH MOTORSPORT</v>
      </c>
      <c r="H28" s="161" t="str">
        <f>VLOOKUP(B28,Results!B:R,17,FALSE)</f>
        <v> 1:03.49,9</v>
      </c>
      <c r="I28" s="205"/>
    </row>
    <row r="29" spans="1:9" ht="15" customHeight="1">
      <c r="A29" s="157">
        <f t="shared" si="0"/>
        <v>22</v>
      </c>
      <c r="B29" s="110">
        <v>43</v>
      </c>
      <c r="C29" s="158" t="str">
        <f>VLOOKUP(B29,Startlist!B:F,2,FALSE)</f>
        <v>MV4</v>
      </c>
      <c r="D29" s="159" t="str">
        <f>CONCATENATE(VLOOKUP(B29,Startlist!B:H,3,FALSE)," / ",VLOOKUP(B29,Startlist!B:H,4,FALSE))</f>
        <v>Karl Jalakas / Rando Tark</v>
      </c>
      <c r="E29" s="160" t="str">
        <f>VLOOKUP(B29,Startlist!B:F,5,FALSE)</f>
        <v>EST</v>
      </c>
      <c r="F29" s="159" t="str">
        <f>VLOOKUP(B29,Startlist!B:H,7,FALSE)</f>
        <v>BMW Compact</v>
      </c>
      <c r="G29" s="159" t="str">
        <f>VLOOKUP(B29,Startlist!B:H,6,FALSE)</f>
        <v>SAR-TECH MOTORSPORT</v>
      </c>
      <c r="H29" s="161" t="str">
        <f>VLOOKUP(B29,Results!B:R,17,FALSE)</f>
        <v> 1:04.13,4</v>
      </c>
      <c r="I29" s="205"/>
    </row>
    <row r="30" spans="1:9" ht="15" customHeight="1">
      <c r="A30" s="157">
        <f t="shared" si="0"/>
        <v>23</v>
      </c>
      <c r="B30" s="110">
        <v>39</v>
      </c>
      <c r="C30" s="158" t="str">
        <f>VLOOKUP(B30,Startlist!B:F,2,FALSE)</f>
        <v>MV5</v>
      </c>
      <c r="D30" s="159" t="str">
        <f>CONCATENATE(VLOOKUP(B30,Startlist!B:H,3,FALSE)," / ",VLOOKUP(B30,Startlist!B:H,4,FALSE))</f>
        <v>Kermo Laus / Kauri Pannas</v>
      </c>
      <c r="E30" s="160" t="str">
        <f>VLOOKUP(B30,Startlist!B:F,5,FALSE)</f>
        <v>EST</v>
      </c>
      <c r="F30" s="159" t="str">
        <f>VLOOKUP(B30,Startlist!B:H,7,FALSE)</f>
        <v>Nissan Sunny</v>
      </c>
      <c r="G30" s="159" t="str">
        <f>VLOOKUP(B30,Startlist!B:H,6,FALSE)</f>
        <v>SAR-TECH MOTORSPORT</v>
      </c>
      <c r="H30" s="161" t="str">
        <f>VLOOKUP(B30,Results!B:R,17,FALSE)</f>
        <v> 1:04.52,1</v>
      </c>
      <c r="I30" s="205"/>
    </row>
    <row r="31" spans="1:9" ht="15" customHeight="1">
      <c r="A31" s="157">
        <f t="shared" si="0"/>
        <v>24</v>
      </c>
      <c r="B31" s="110">
        <v>45</v>
      </c>
      <c r="C31" s="158" t="str">
        <f>VLOOKUP(B31,Startlist!B:F,2,FALSE)</f>
        <v>MV6</v>
      </c>
      <c r="D31" s="159" t="str">
        <f>CONCATENATE(VLOOKUP(B31,Startlist!B:H,3,FALSE)," / ",VLOOKUP(B31,Startlist!B:H,4,FALSE))</f>
        <v>Ander Elevant / Priit Piir</v>
      </c>
      <c r="E31" s="160" t="str">
        <f>VLOOKUP(B31,Startlist!B:F,5,FALSE)</f>
        <v>EST</v>
      </c>
      <c r="F31" s="159" t="str">
        <f>VLOOKUP(B31,Startlist!B:H,7,FALSE)</f>
        <v>BMW M3</v>
      </c>
      <c r="G31" s="159" t="str">
        <f>VLOOKUP(B31,Startlist!B:H,6,FALSE)</f>
        <v>MS RACING</v>
      </c>
      <c r="H31" s="161" t="str">
        <f>VLOOKUP(B31,Results!B:R,17,FALSE)</f>
        <v> 1:05.33,4</v>
      </c>
      <c r="I31" s="205"/>
    </row>
    <row r="32" spans="1:9" ht="15" customHeight="1">
      <c r="A32" s="157">
        <f t="shared" si="0"/>
        <v>25</v>
      </c>
      <c r="B32" s="110">
        <v>35</v>
      </c>
      <c r="C32" s="158" t="str">
        <f>VLOOKUP(B32,Startlist!B:F,2,FALSE)</f>
        <v>MV5</v>
      </c>
      <c r="D32" s="159" t="str">
        <f>CONCATENATE(VLOOKUP(B32,Startlist!B:H,3,FALSE)," / ",VLOOKUP(B32,Startlist!B:H,4,FALSE))</f>
        <v>Janar Tänak / Janno Õunpuu</v>
      </c>
      <c r="E32" s="160" t="str">
        <f>VLOOKUP(B32,Startlist!B:F,5,FALSE)</f>
        <v>EST</v>
      </c>
      <c r="F32" s="159" t="str">
        <f>VLOOKUP(B32,Startlist!B:H,7,FALSE)</f>
        <v>Lada S1600</v>
      </c>
      <c r="G32" s="159" t="str">
        <f>VLOOKUP(B32,Startlist!B:H,6,FALSE)</f>
        <v>OT RACING</v>
      </c>
      <c r="H32" s="161" t="str">
        <f>VLOOKUP(B32,Results!B:R,17,FALSE)</f>
        <v> 1:05.43,6</v>
      </c>
      <c r="I32" s="205"/>
    </row>
    <row r="33" spans="1:9" ht="15" customHeight="1">
      <c r="A33" s="157">
        <f t="shared" si="0"/>
        <v>26</v>
      </c>
      <c r="B33" s="110">
        <v>44</v>
      </c>
      <c r="C33" s="158" t="str">
        <f>VLOOKUP(B33,Startlist!B:F,2,FALSE)</f>
        <v>MV5</v>
      </c>
      <c r="D33" s="159" t="str">
        <f>CONCATENATE(VLOOKUP(B33,Startlist!B:H,3,FALSE)," / ",VLOOKUP(B33,Startlist!B:H,4,FALSE))</f>
        <v>Klim Baikov / Andrey Kleshchev</v>
      </c>
      <c r="E33" s="160" t="str">
        <f>VLOOKUP(B33,Startlist!B:F,5,FALSE)</f>
        <v>RUS</v>
      </c>
      <c r="F33" s="159" t="str">
        <f>VLOOKUP(B33,Startlist!B:H,7,FALSE)</f>
        <v>Lada 2105</v>
      </c>
      <c r="G33" s="159" t="str">
        <f>VLOOKUP(B33,Startlist!B:H,6,FALSE)</f>
        <v>KLIM BAIKOV</v>
      </c>
      <c r="H33" s="161" t="str">
        <f>VLOOKUP(B33,Results!B:R,17,FALSE)</f>
        <v> 1:05.54,6</v>
      </c>
      <c r="I33" s="205"/>
    </row>
    <row r="34" spans="1:9" ht="15" customHeight="1">
      <c r="A34" s="157">
        <f t="shared" si="0"/>
        <v>27</v>
      </c>
      <c r="B34" s="110">
        <v>30</v>
      </c>
      <c r="C34" s="158" t="str">
        <f>VLOOKUP(B34,Startlist!B:F,2,FALSE)</f>
        <v>MV5</v>
      </c>
      <c r="D34" s="159" t="str">
        <f>CONCATENATE(VLOOKUP(B34,Startlist!B:H,3,FALSE)," / ",VLOOKUP(B34,Startlist!B:H,4,FALSE))</f>
        <v>Timmu Kōrge / Erik Vaasa</v>
      </c>
      <c r="E34" s="160" t="str">
        <f>VLOOKUP(B34,Startlist!B:F,5,FALSE)</f>
        <v>EST</v>
      </c>
      <c r="F34" s="159" t="str">
        <f>VLOOKUP(B34,Startlist!B:H,7,FALSE)</f>
        <v>Vaz 2105</v>
      </c>
      <c r="G34" s="159" t="str">
        <f>VLOOKUP(B34,Startlist!B:H,6,FALSE)</f>
        <v>GAZ RALLIKLUBI</v>
      </c>
      <c r="H34" s="161" t="str">
        <f>VLOOKUP(B34,Results!B:R,17,FALSE)</f>
        <v> 1:06.26,4</v>
      </c>
      <c r="I34" s="205"/>
    </row>
    <row r="35" spans="1:9" ht="15" customHeight="1">
      <c r="A35" s="157">
        <f t="shared" si="0"/>
        <v>28</v>
      </c>
      <c r="B35" s="110">
        <v>210</v>
      </c>
      <c r="C35" s="158" t="str">
        <f>VLOOKUP(B35,Startlist!B:F,2,FALSE)</f>
        <v>MV3</v>
      </c>
      <c r="D35" s="159" t="str">
        <f>CONCATENATE(VLOOKUP(B35,Startlist!B:H,3,FALSE)," / ",VLOOKUP(B35,Startlist!B:H,4,FALSE))</f>
        <v>Aleksander Kudryavtsev / Sergei Larens</v>
      </c>
      <c r="E35" s="160" t="str">
        <f>VLOOKUP(B35,Startlist!B:F,5,FALSE)</f>
        <v>RUS / EST</v>
      </c>
      <c r="F35" s="159" t="str">
        <f>VLOOKUP(B35,Startlist!B:H,7,FALSE)</f>
        <v>Peugeot 208 R2</v>
      </c>
      <c r="G35" s="159" t="str">
        <f>VLOOKUP(B35,Startlist!B:H,6,FALSE)</f>
        <v>ALM MOTORSPORT</v>
      </c>
      <c r="H35" s="161" t="str">
        <f>VLOOKUP(B35,Results!B:R,17,FALSE)</f>
        <v> 1:08.17,9</v>
      </c>
      <c r="I35" s="205"/>
    </row>
    <row r="36" spans="1:9" ht="15" customHeight="1">
      <c r="A36" s="157">
        <f t="shared" si="0"/>
        <v>29</v>
      </c>
      <c r="B36" s="110">
        <v>49</v>
      </c>
      <c r="C36" s="158" t="str">
        <f>VLOOKUP(B36,Startlist!B:F,2,FALSE)</f>
        <v>MV4</v>
      </c>
      <c r="D36" s="159" t="str">
        <f>CONCATENATE(VLOOKUP(B36,Startlist!B:H,3,FALSE)," / ",VLOOKUP(B36,Startlist!B:H,4,FALSE))</f>
        <v>Priit Estermaa / Raino Friedemann</v>
      </c>
      <c r="E36" s="160" t="str">
        <f>VLOOKUP(B36,Startlist!B:F,5,FALSE)</f>
        <v>EST</v>
      </c>
      <c r="F36" s="159" t="str">
        <f>VLOOKUP(B36,Startlist!B:H,7,FALSE)</f>
        <v>Nissan Sunny</v>
      </c>
      <c r="G36" s="159" t="str">
        <f>VLOOKUP(B36,Startlist!B:H,6,FALSE)</f>
        <v>KAUR MOTORSPORT</v>
      </c>
      <c r="H36" s="161" t="str">
        <f>VLOOKUP(B36,Results!B:R,17,FALSE)</f>
        <v> 1:09.12,4</v>
      </c>
      <c r="I36" s="205"/>
    </row>
    <row r="37" spans="1:9" ht="15" customHeight="1">
      <c r="A37" s="157">
        <f t="shared" si="0"/>
        <v>30</v>
      </c>
      <c r="B37" s="110">
        <v>51</v>
      </c>
      <c r="C37" s="158" t="str">
        <f>VLOOKUP(B37,Startlist!B:F,2,FALSE)</f>
        <v>MV6</v>
      </c>
      <c r="D37" s="159" t="str">
        <f>CONCATENATE(VLOOKUP(B37,Startlist!B:H,3,FALSE)," / ",VLOOKUP(B37,Startlist!B:H,4,FALSE))</f>
        <v>Henri Hallik / Urmo Piigli</v>
      </c>
      <c r="E37" s="160" t="str">
        <f>VLOOKUP(B37,Startlist!B:F,5,FALSE)</f>
        <v>EST</v>
      </c>
      <c r="F37" s="159" t="str">
        <f>VLOOKUP(B37,Startlist!B:H,7,FALSE)</f>
        <v>BMW 325i</v>
      </c>
      <c r="G37" s="159" t="str">
        <f>VLOOKUP(B37,Startlist!B:H,6,FALSE)</f>
        <v>PROREHV RALLY TEAM</v>
      </c>
      <c r="H37" s="161" t="str">
        <f>VLOOKUP(B37,Results!B:R,17,FALSE)</f>
        <v> 1:09.50,9</v>
      </c>
      <c r="I37" s="205"/>
    </row>
    <row r="38" spans="1:9" ht="15" customHeight="1">
      <c r="A38" s="157">
        <f t="shared" si="0"/>
        <v>31</v>
      </c>
      <c r="B38" s="110">
        <v>53</v>
      </c>
      <c r="C38" s="158" t="str">
        <f>VLOOKUP(B38,Startlist!B:F,2,FALSE)</f>
        <v>MV8</v>
      </c>
      <c r="D38" s="159" t="str">
        <f>CONCATENATE(VLOOKUP(B38,Startlist!B:H,3,FALSE)," / ",VLOOKUP(B38,Startlist!B:H,4,FALSE))</f>
        <v>Taavi Niinemets / Esko Allika</v>
      </c>
      <c r="E38" s="160" t="str">
        <f>VLOOKUP(B38,Startlist!B:F,5,FALSE)</f>
        <v>EST</v>
      </c>
      <c r="F38" s="159" t="str">
        <f>VLOOKUP(B38,Startlist!B:H,7,FALSE)</f>
        <v>Gaz 51A</v>
      </c>
      <c r="G38" s="159" t="str">
        <f>VLOOKUP(B38,Startlist!B:H,6,FALSE)</f>
        <v>GAZ RALLIKLUBI</v>
      </c>
      <c r="H38" s="161" t="str">
        <f>VLOOKUP(B38,Results!B:R,17,FALSE)</f>
        <v> 1:10.09,5</v>
      </c>
      <c r="I38" s="205"/>
    </row>
    <row r="39" spans="1:9" ht="15" customHeight="1">
      <c r="A39" s="157">
        <f t="shared" si="0"/>
        <v>32</v>
      </c>
      <c r="B39" s="110">
        <v>57</v>
      </c>
      <c r="C39" s="158" t="str">
        <f>VLOOKUP(B39,Startlist!B:F,2,FALSE)</f>
        <v>MV8</v>
      </c>
      <c r="D39" s="159" t="str">
        <f>CONCATENATE(VLOOKUP(B39,Startlist!B:H,3,FALSE)," / ",VLOOKUP(B39,Startlist!B:H,4,FALSE))</f>
        <v>Tarmo Silt / Raido Loel</v>
      </c>
      <c r="E39" s="160" t="str">
        <f>VLOOKUP(B39,Startlist!B:F,5,FALSE)</f>
        <v>EST</v>
      </c>
      <c r="F39" s="159" t="str">
        <f>VLOOKUP(B39,Startlist!B:H,7,FALSE)</f>
        <v>Gaz 51</v>
      </c>
      <c r="G39" s="159" t="str">
        <f>VLOOKUP(B39,Startlist!B:H,6,FALSE)</f>
        <v>GAZ RALLIKLUBI</v>
      </c>
      <c r="H39" s="161" t="str">
        <f>VLOOKUP(B39,Results!B:R,17,FALSE)</f>
        <v> 1:11.44,7</v>
      </c>
      <c r="I39" s="205"/>
    </row>
    <row r="40" spans="1:9" ht="15" customHeight="1">
      <c r="A40" s="157">
        <f t="shared" si="0"/>
        <v>33</v>
      </c>
      <c r="B40" s="110">
        <v>33</v>
      </c>
      <c r="C40" s="158" t="str">
        <f>VLOOKUP(B40,Startlist!B:F,2,FALSE)</f>
        <v>MV7</v>
      </c>
      <c r="D40" s="159" t="str">
        <f>CONCATENATE(VLOOKUP(B40,Startlist!B:H,3,FALSE)," / ",VLOOKUP(B40,Startlist!B:H,4,FALSE))</f>
        <v>Vadim Kuznetsov / Roman Kapustin</v>
      </c>
      <c r="E40" s="160" t="str">
        <f>VLOOKUP(B40,Startlist!B:F,5,FALSE)</f>
        <v>RUS</v>
      </c>
      <c r="F40" s="159" t="str">
        <f>VLOOKUP(B40,Startlist!B:H,7,FALSE)</f>
        <v>Mitsubishi Lancer Evo 8</v>
      </c>
      <c r="G40" s="159" t="str">
        <f>VLOOKUP(B40,Startlist!B:H,6,FALSE)</f>
        <v>TIKKRI MOTORSPORT</v>
      </c>
      <c r="H40" s="161" t="str">
        <f>VLOOKUP(B40,Results!B:R,17,FALSE)</f>
        <v> 1:13.26,7</v>
      </c>
      <c r="I40" s="205"/>
    </row>
    <row r="41" spans="1:9" ht="15" customHeight="1">
      <c r="A41" s="157">
        <f t="shared" si="0"/>
        <v>34</v>
      </c>
      <c r="B41" s="110">
        <v>60</v>
      </c>
      <c r="C41" s="158" t="str">
        <f>VLOOKUP(B41,Startlist!B:F,2,FALSE)</f>
        <v>MV8</v>
      </c>
      <c r="D41" s="159" t="str">
        <f>CONCATENATE(VLOOKUP(B41,Startlist!B:H,3,FALSE)," / ",VLOOKUP(B41,Startlist!B:H,4,FALSE))</f>
        <v>Tarmo Bortnik / Indrek Tulp</v>
      </c>
      <c r="E41" s="160" t="str">
        <f>VLOOKUP(B41,Startlist!B:F,5,FALSE)</f>
        <v>EST</v>
      </c>
      <c r="F41" s="159" t="str">
        <f>VLOOKUP(B41,Startlist!B:H,7,FALSE)</f>
        <v>Gaz 51A</v>
      </c>
      <c r="G41" s="159" t="str">
        <f>VLOOKUP(B41,Startlist!B:H,6,FALSE)</f>
        <v>GAZ RALLIKLUBI</v>
      </c>
      <c r="H41" s="161" t="str">
        <f>VLOOKUP(B41,Results!B:R,17,FALSE)</f>
        <v> 1:14.29,3</v>
      </c>
      <c r="I41" s="205"/>
    </row>
    <row r="42" spans="1:9" ht="15" customHeight="1">
      <c r="A42" s="157">
        <f t="shared" si="0"/>
        <v>35</v>
      </c>
      <c r="B42" s="110">
        <v>46</v>
      </c>
      <c r="C42" s="158" t="str">
        <f>VLOOKUP(B42,Startlist!B:F,2,FALSE)</f>
        <v>MV5</v>
      </c>
      <c r="D42" s="159" t="str">
        <f>CONCATENATE(VLOOKUP(B42,Startlist!B:H,3,FALSE)," / ",VLOOKUP(B42,Startlist!B:H,4,FALSE))</f>
        <v>Raigo Vilbiks / Hellu Smorodin</v>
      </c>
      <c r="E42" s="160" t="str">
        <f>VLOOKUP(B42,Startlist!B:F,5,FALSE)</f>
        <v>EST</v>
      </c>
      <c r="F42" s="159" t="str">
        <f>VLOOKUP(B42,Startlist!B:H,7,FALSE)</f>
        <v>Lada Samara</v>
      </c>
      <c r="G42" s="159" t="str">
        <f>VLOOKUP(B42,Startlist!B:H,6,FALSE)</f>
        <v>ECOM MOTORSPORT</v>
      </c>
      <c r="H42" s="161" t="str">
        <f>VLOOKUP(B42,Results!B:R,17,FALSE)</f>
        <v> 1:16.22,8</v>
      </c>
      <c r="I42" s="205"/>
    </row>
    <row r="43" spans="1:9" ht="15" customHeight="1">
      <c r="A43" s="157">
        <f t="shared" si="0"/>
        <v>36</v>
      </c>
      <c r="B43" s="110">
        <v>54</v>
      </c>
      <c r="C43" s="158" t="str">
        <f>VLOOKUP(B43,Startlist!B:F,2,FALSE)</f>
        <v>MV8</v>
      </c>
      <c r="D43" s="159" t="str">
        <f>CONCATENATE(VLOOKUP(B43,Startlist!B:H,3,FALSE)," / ",VLOOKUP(B43,Startlist!B:H,4,FALSE))</f>
        <v>Rainer Tuberik / Tauri Taevas</v>
      </c>
      <c r="E43" s="160" t="str">
        <f>VLOOKUP(B43,Startlist!B:F,5,FALSE)</f>
        <v>EST</v>
      </c>
      <c r="F43" s="159" t="str">
        <f>VLOOKUP(B43,Startlist!B:H,7,FALSE)</f>
        <v>Gaz 51</v>
      </c>
      <c r="G43" s="159" t="str">
        <f>VLOOKUP(B43,Startlist!B:H,6,FALSE)</f>
        <v>GAZ RALLIKLUBI</v>
      </c>
      <c r="H43" s="161" t="str">
        <f>VLOOKUP(B43,Results!B:R,17,FALSE)</f>
        <v> 1:17.49,5</v>
      </c>
      <c r="I43" s="205"/>
    </row>
    <row r="44" spans="1:9" ht="15" customHeight="1">
      <c r="A44" s="157">
        <f t="shared" si="0"/>
        <v>37</v>
      </c>
      <c r="B44" s="110">
        <v>41</v>
      </c>
      <c r="C44" s="158" t="str">
        <f>VLOOKUP(B44,Startlist!B:F,2,FALSE)</f>
        <v>MV5</v>
      </c>
      <c r="D44" s="159" t="str">
        <f>CONCATENATE(VLOOKUP(B44,Startlist!B:H,3,FALSE)," / ",VLOOKUP(B44,Startlist!B:H,4,FALSE))</f>
        <v>Steven Viilo / Jakko Viilo</v>
      </c>
      <c r="E44" s="160" t="str">
        <f>VLOOKUP(B44,Startlist!B:F,5,FALSE)</f>
        <v>EST</v>
      </c>
      <c r="F44" s="159" t="str">
        <f>VLOOKUP(B44,Startlist!B:H,7,FALSE)</f>
        <v>Toyota Starlet</v>
      </c>
      <c r="G44" s="159" t="str">
        <f>VLOOKUP(B44,Startlist!B:H,6,FALSE)</f>
        <v>ECOM MOTORSPORT</v>
      </c>
      <c r="H44" s="161" t="str">
        <f>VLOOKUP(B44,Results!B:R,17,FALSE)</f>
        <v> 1:21.47,6</v>
      </c>
      <c r="I44" s="205"/>
    </row>
    <row r="45" spans="1:9" ht="15" customHeight="1">
      <c r="A45" s="157">
        <f t="shared" si="0"/>
        <v>38</v>
      </c>
      <c r="B45" s="110">
        <v>52</v>
      </c>
      <c r="C45" s="158" t="str">
        <f>VLOOKUP(B45,Startlist!B:F,2,FALSE)</f>
        <v>MV4</v>
      </c>
      <c r="D45" s="159" t="str">
        <f>CONCATENATE(VLOOKUP(B45,Startlist!B:H,3,FALSE)," / ",VLOOKUP(B45,Startlist!B:H,4,FALSE))</f>
        <v>Andres Ditmann / Jan Nōlvak</v>
      </c>
      <c r="E45" s="160" t="str">
        <f>VLOOKUP(B45,Startlist!B:F,5,FALSE)</f>
        <v>EST</v>
      </c>
      <c r="F45" s="159" t="str">
        <f>VLOOKUP(B45,Startlist!B:H,7,FALSE)</f>
        <v>VW Golf II</v>
      </c>
      <c r="G45" s="159" t="str">
        <f>VLOOKUP(B45,Startlist!B:H,6,FALSE)</f>
        <v>RS RACING TEAM</v>
      </c>
      <c r="H45" s="161" t="str">
        <f>VLOOKUP(B45,Results!B:R,17,FALSE)</f>
        <v> 1:22.34,8</v>
      </c>
      <c r="I45" s="205"/>
    </row>
    <row r="46" spans="1:9" ht="15" customHeight="1">
      <c r="A46" s="157">
        <f t="shared" si="0"/>
        <v>39</v>
      </c>
      <c r="B46" s="110">
        <v>50</v>
      </c>
      <c r="C46" s="158" t="str">
        <f>VLOOKUP(B46,Startlist!B:F,2,FALSE)</f>
        <v>MV4</v>
      </c>
      <c r="D46" s="159" t="str">
        <f>CONCATENATE(VLOOKUP(B46,Startlist!B:H,3,FALSE)," / ",VLOOKUP(B46,Startlist!B:H,4,FALSE))</f>
        <v>Karl Küttim / Tiina Ehrbach</v>
      </c>
      <c r="E46" s="160" t="str">
        <f>VLOOKUP(B46,Startlist!B:F,5,FALSE)</f>
        <v>EST</v>
      </c>
      <c r="F46" s="159" t="str">
        <f>VLOOKUP(B46,Startlist!B:H,7,FALSE)</f>
        <v>Nissan Sunny</v>
      </c>
      <c r="G46" s="159" t="str">
        <f>VLOOKUP(B46,Startlist!B:H,6,FALSE)</f>
        <v>ECOM MOTORSPORT</v>
      </c>
      <c r="H46" s="161" t="str">
        <f>VLOOKUP(B46,Results!B:R,17,FALSE)</f>
        <v> 1:23.06,0</v>
      </c>
      <c r="I46" s="205"/>
    </row>
    <row r="47" spans="1:9" ht="15" customHeight="1">
      <c r="A47" s="157">
        <f t="shared" si="0"/>
        <v>40</v>
      </c>
      <c r="B47" s="110">
        <v>56</v>
      </c>
      <c r="C47" s="158" t="str">
        <f>VLOOKUP(B47,Startlist!B:F,2,FALSE)</f>
        <v>MV8</v>
      </c>
      <c r="D47" s="159" t="str">
        <f>CONCATENATE(VLOOKUP(B47,Startlist!B:H,3,FALSE)," / ",VLOOKUP(B47,Startlist!B:H,4,FALSE))</f>
        <v>Kristo Laadre / Andres Lichtfeldt</v>
      </c>
      <c r="E47" s="160" t="str">
        <f>VLOOKUP(B47,Startlist!B:F,5,FALSE)</f>
        <v>EST</v>
      </c>
      <c r="F47" s="159" t="str">
        <f>VLOOKUP(B47,Startlist!B:H,7,FALSE)</f>
        <v>Gaz 51A</v>
      </c>
      <c r="G47" s="159" t="str">
        <f>VLOOKUP(B47,Startlist!B:H,6,FALSE)</f>
        <v>GAZ RALLIKLUBI</v>
      </c>
      <c r="H47" s="161" t="str">
        <f>VLOOKUP(B47,Results!B:R,17,FALSE)</f>
        <v> 1:28.50,0</v>
      </c>
      <c r="I47" s="205"/>
    </row>
    <row r="48" spans="1:9" ht="15" customHeight="1">
      <c r="A48" s="157"/>
      <c r="B48" s="110">
        <v>20</v>
      </c>
      <c r="C48" s="158" t="str">
        <f>VLOOKUP(B48,Startlist!B:F,2,FALSE)</f>
        <v>MV2</v>
      </c>
      <c r="D48" s="159" t="str">
        <f>CONCATENATE(VLOOKUP(B48,Startlist!B:H,3,FALSE)," / ",VLOOKUP(B48,Startlist!B:H,4,FALSE))</f>
        <v>Mait Maarend / Mihkel Kapp</v>
      </c>
      <c r="E48" s="160" t="str">
        <f>VLOOKUP(B48,Startlist!B:F,5,FALSE)</f>
        <v>EST</v>
      </c>
      <c r="F48" s="159" t="str">
        <f>VLOOKUP(B48,Startlist!B:H,7,FALSE)</f>
        <v>Mitsubishi Lancer Evo 10</v>
      </c>
      <c r="G48" s="159" t="str">
        <f>VLOOKUP(B48,Startlist!B:H,6,FALSE)</f>
        <v>ALM MOTORSPORT</v>
      </c>
      <c r="H48" s="272" t="s">
        <v>970</v>
      </c>
      <c r="I48" s="205"/>
    </row>
    <row r="49" spans="1:9" ht="15" customHeight="1">
      <c r="A49" s="157"/>
      <c r="B49" s="110">
        <v>23</v>
      </c>
      <c r="C49" s="158" t="str">
        <f>VLOOKUP(B49,Startlist!B:F,2,FALSE)</f>
        <v>MV6</v>
      </c>
      <c r="D49" s="159" t="str">
        <f>CONCATENATE(VLOOKUP(B49,Startlist!B:H,3,FALSE)," / ",VLOOKUP(B49,Startlist!B:H,4,FALSE))</f>
        <v>Madis Vanaselja / Jaanus Hōbemägi</v>
      </c>
      <c r="E49" s="160" t="str">
        <f>VLOOKUP(B49,Startlist!B:F,5,FALSE)</f>
        <v>EST</v>
      </c>
      <c r="F49" s="159" t="str">
        <f>VLOOKUP(B49,Startlist!B:H,7,FALSE)</f>
        <v>BMW M3</v>
      </c>
      <c r="G49" s="159" t="str">
        <f>VLOOKUP(B49,Startlist!B:H,6,FALSE)</f>
        <v>MS RACING</v>
      </c>
      <c r="H49" s="272" t="s">
        <v>970</v>
      </c>
      <c r="I49" s="205"/>
    </row>
    <row r="50" spans="1:9" ht="15" customHeight="1">
      <c r="A50" s="157"/>
      <c r="B50" s="110">
        <v>26</v>
      </c>
      <c r="C50" s="158" t="str">
        <f>VLOOKUP(B50,Startlist!B:F,2,FALSE)</f>
        <v>MV6</v>
      </c>
      <c r="D50" s="159" t="str">
        <f>CONCATENATE(VLOOKUP(B50,Startlist!B:H,3,FALSE)," / ",VLOOKUP(B50,Startlist!B:H,4,FALSE))</f>
        <v>Dmitry Nikonchuk / Elena Nikonchuk</v>
      </c>
      <c r="E50" s="160" t="str">
        <f>VLOOKUP(B50,Startlist!B:F,5,FALSE)</f>
        <v>RUS</v>
      </c>
      <c r="F50" s="159" t="str">
        <f>VLOOKUP(B50,Startlist!B:H,7,FALSE)</f>
        <v>BMW M3</v>
      </c>
      <c r="G50" s="159" t="str">
        <f>VLOOKUP(B50,Startlist!B:H,6,FALSE)</f>
        <v>MS RACING</v>
      </c>
      <c r="H50" s="272" t="s">
        <v>970</v>
      </c>
      <c r="I50" s="205"/>
    </row>
    <row r="51" spans="1:9" ht="15" customHeight="1">
      <c r="A51" s="157"/>
      <c r="B51" s="110">
        <v>32</v>
      </c>
      <c r="C51" s="158" t="str">
        <f>VLOOKUP(B51,Startlist!B:F,2,FALSE)</f>
        <v>MV4</v>
      </c>
      <c r="D51" s="159" t="str">
        <f>CONCATENATE(VLOOKUP(B51,Startlist!B:H,3,FALSE)," / ",VLOOKUP(B51,Startlist!B:H,4,FALSE))</f>
        <v>Mait Madik / Toomas Tauk</v>
      </c>
      <c r="E51" s="160" t="str">
        <f>VLOOKUP(B51,Startlist!B:F,5,FALSE)</f>
        <v>EST</v>
      </c>
      <c r="F51" s="159" t="str">
        <f>VLOOKUP(B51,Startlist!B:H,7,FALSE)</f>
        <v>Honda Civic Type-R</v>
      </c>
      <c r="G51" s="159" t="str">
        <f>VLOOKUP(B51,Startlist!B:H,6,FALSE)</f>
        <v>PROREHV RALLY TEAM</v>
      </c>
      <c r="H51" s="272" t="s">
        <v>970</v>
      </c>
      <c r="I51" s="205"/>
    </row>
    <row r="52" spans="1:9" ht="15" customHeight="1">
      <c r="A52" s="157"/>
      <c r="B52" s="110">
        <v>34</v>
      </c>
      <c r="C52" s="158" t="str">
        <f>VLOOKUP(B52,Startlist!B:F,2,FALSE)</f>
        <v>MV6</v>
      </c>
      <c r="D52" s="159" t="str">
        <f>CONCATENATE(VLOOKUP(B52,Startlist!B:H,3,FALSE)," / ",VLOOKUP(B52,Startlist!B:H,4,FALSE))</f>
        <v>Gert Kull / Toomas Keskküla</v>
      </c>
      <c r="E52" s="160" t="str">
        <f>VLOOKUP(B52,Startlist!B:F,5,FALSE)</f>
        <v>EST</v>
      </c>
      <c r="F52" s="159" t="str">
        <f>VLOOKUP(B52,Startlist!B:H,7,FALSE)</f>
        <v>BMW M3</v>
      </c>
      <c r="G52" s="159" t="str">
        <f>VLOOKUP(B52,Startlist!B:H,6,FALSE)</f>
        <v>MS RACING</v>
      </c>
      <c r="H52" s="272" t="s">
        <v>970</v>
      </c>
      <c r="I52" s="205"/>
    </row>
    <row r="53" spans="1:9" ht="15" customHeight="1">
      <c r="A53" s="157"/>
      <c r="B53" s="110">
        <v>38</v>
      </c>
      <c r="C53" s="158" t="str">
        <f>VLOOKUP(B53,Startlist!B:F,2,FALSE)</f>
        <v>MV5</v>
      </c>
      <c r="D53" s="159" t="str">
        <f>CONCATENATE(VLOOKUP(B53,Startlist!B:H,3,FALSE)," / ",VLOOKUP(B53,Startlist!B:H,4,FALSE))</f>
        <v>Kert-Kaupo Kähr / Jan Pantalon</v>
      </c>
      <c r="E53" s="160" t="str">
        <f>VLOOKUP(B53,Startlist!B:F,5,FALSE)</f>
        <v>EST</v>
      </c>
      <c r="F53" s="159" t="str">
        <f>VLOOKUP(B53,Startlist!B:H,7,FALSE)</f>
        <v>Honda Civic</v>
      </c>
      <c r="G53" s="159" t="str">
        <f>VLOOKUP(B53,Startlist!B:H,6,FALSE)</f>
        <v>PROREX RACING</v>
      </c>
      <c r="H53" s="272" t="s">
        <v>970</v>
      </c>
      <c r="I53" s="205"/>
    </row>
    <row r="54" spans="1:9" ht="15" customHeight="1">
      <c r="A54" s="157"/>
      <c r="B54" s="110">
        <v>48</v>
      </c>
      <c r="C54" s="158" t="str">
        <f>VLOOKUP(B54,Startlist!B:F,2,FALSE)</f>
        <v>MV5</v>
      </c>
      <c r="D54" s="159" t="str">
        <f>CONCATENATE(VLOOKUP(B54,Startlist!B:H,3,FALSE)," / ",VLOOKUP(B54,Startlist!B:H,4,FALSE))</f>
        <v>Alari Sillaste / Arvo Liimann</v>
      </c>
      <c r="E54" s="160" t="str">
        <f>VLOOKUP(B54,Startlist!B:F,5,FALSE)</f>
        <v>EST</v>
      </c>
      <c r="F54" s="159" t="str">
        <f>VLOOKUP(B54,Startlist!B:H,7,FALSE)</f>
        <v>AZLK 2140</v>
      </c>
      <c r="G54" s="159" t="str">
        <f>VLOOKUP(B54,Startlist!B:H,6,FALSE)</f>
        <v>ECOM MOTORSPORT</v>
      </c>
      <c r="H54" s="272" t="s">
        <v>970</v>
      </c>
      <c r="I54" s="205"/>
    </row>
    <row r="55" spans="1:9" ht="15" customHeight="1">
      <c r="A55" s="157"/>
      <c r="B55" s="110">
        <v>55</v>
      </c>
      <c r="C55" s="158" t="str">
        <f>VLOOKUP(B55,Startlist!B:F,2,FALSE)</f>
        <v>MV8</v>
      </c>
      <c r="D55" s="159" t="str">
        <f>CONCATENATE(VLOOKUP(B55,Startlist!B:H,3,FALSE)," / ",VLOOKUP(B55,Startlist!B:H,4,FALSE))</f>
        <v>Meelis Hirsnik / Kaido Oru</v>
      </c>
      <c r="E55" s="160" t="str">
        <f>VLOOKUP(B55,Startlist!B:F,5,FALSE)</f>
        <v>EST</v>
      </c>
      <c r="F55" s="159" t="str">
        <f>VLOOKUP(B55,Startlist!B:H,7,FALSE)</f>
        <v>Gaz 51</v>
      </c>
      <c r="G55" s="159" t="str">
        <f>VLOOKUP(B55,Startlist!B:H,6,FALSE)</f>
        <v>PROREHV RALLY TEAM</v>
      </c>
      <c r="H55" s="272" t="s">
        <v>970</v>
      </c>
      <c r="I55" s="205"/>
    </row>
    <row r="56" spans="1:9" ht="15" customHeight="1">
      <c r="A56" s="157"/>
      <c r="B56" s="110">
        <v>58</v>
      </c>
      <c r="C56" s="158" t="str">
        <f>VLOOKUP(B56,Startlist!B:F,2,FALSE)</f>
        <v>MV8</v>
      </c>
      <c r="D56" s="159" t="str">
        <f>CONCATENATE(VLOOKUP(B56,Startlist!B:H,3,FALSE)," / ",VLOOKUP(B56,Startlist!B:H,4,FALSE))</f>
        <v>Jüri Lindmets / Nele Helü</v>
      </c>
      <c r="E56" s="160" t="str">
        <f>VLOOKUP(B56,Startlist!B:F,5,FALSE)</f>
        <v>EST</v>
      </c>
      <c r="F56" s="159" t="str">
        <f>VLOOKUP(B56,Startlist!B:H,7,FALSE)</f>
        <v>Gaz 53</v>
      </c>
      <c r="G56" s="159" t="str">
        <f>VLOOKUP(B56,Startlist!B:H,6,FALSE)</f>
        <v>GAZ RALLIKLUBI</v>
      </c>
      <c r="H56" s="272" t="s">
        <v>970</v>
      </c>
      <c r="I56" s="205"/>
    </row>
    <row r="57" spans="1:9" ht="15" customHeight="1">
      <c r="A57" s="157"/>
      <c r="B57" s="110">
        <v>59</v>
      </c>
      <c r="C57" s="158" t="str">
        <f>VLOOKUP(B57,Startlist!B:F,2,FALSE)</f>
        <v>MV8</v>
      </c>
      <c r="D57" s="159" t="str">
        <f>CONCATENATE(VLOOKUP(B57,Startlist!B:H,3,FALSE)," / ",VLOOKUP(B57,Startlist!B:H,4,FALSE))</f>
        <v>Veiko Liukanen / Toivo Liukanen</v>
      </c>
      <c r="E57" s="160" t="str">
        <f>VLOOKUP(B57,Startlist!B:F,5,FALSE)</f>
        <v>EST</v>
      </c>
      <c r="F57" s="159" t="str">
        <f>VLOOKUP(B57,Startlist!B:H,7,FALSE)</f>
        <v>Gaz 51</v>
      </c>
      <c r="G57" s="159" t="str">
        <f>VLOOKUP(B57,Startlist!B:H,6,FALSE)</f>
        <v>ECOM MOTORSPORT</v>
      </c>
      <c r="H57" s="272" t="s">
        <v>970</v>
      </c>
      <c r="I57" s="205"/>
    </row>
    <row r="58" spans="1:9" ht="15" customHeight="1">
      <c r="A58" s="157"/>
      <c r="B58" s="110">
        <v>201</v>
      </c>
      <c r="C58" s="158" t="str">
        <f>VLOOKUP(B58,Startlist!B:F,2,FALSE)</f>
        <v>MV3</v>
      </c>
      <c r="D58" s="159" t="str">
        <f>CONCATENATE(VLOOKUP(B58,Startlist!B:H,3,FALSE)," / ",VLOOKUP(B58,Startlist!B:H,4,FALSE))</f>
        <v>Kenneth Sepp / Tanel Kasesalu</v>
      </c>
      <c r="E58" s="160" t="str">
        <f>VLOOKUP(B58,Startlist!B:F,5,FALSE)</f>
        <v>EST</v>
      </c>
      <c r="F58" s="159" t="str">
        <f>VLOOKUP(B58,Startlist!B:H,7,FALSE)</f>
        <v>Ford Fiesta R2</v>
      </c>
      <c r="G58" s="159" t="str">
        <f>VLOOKUP(B58,Startlist!B:H,6,FALSE)</f>
        <v>SAR-TECH MOTORSPORT</v>
      </c>
      <c r="H58" s="272" t="s">
        <v>970</v>
      </c>
      <c r="I58" s="205"/>
    </row>
    <row r="59" spans="1:9" ht="15" customHeight="1">
      <c r="A59" s="157"/>
      <c r="B59" s="110">
        <v>203</v>
      </c>
      <c r="C59" s="158" t="str">
        <f>VLOOKUP(B59,Startlist!B:F,2,FALSE)</f>
        <v>MV3</v>
      </c>
      <c r="D59" s="159" t="str">
        <f>CONCATENATE(VLOOKUP(B59,Startlist!B:H,3,FALSE)," / ",VLOOKUP(B59,Startlist!B:H,4,FALSE))</f>
        <v>Rasmus Uustulnd / Imre Kuusk</v>
      </c>
      <c r="E59" s="160" t="str">
        <f>VLOOKUP(B59,Startlist!B:F,5,FALSE)</f>
        <v>EST</v>
      </c>
      <c r="F59" s="159" t="str">
        <f>VLOOKUP(B59,Startlist!B:H,7,FALSE)</f>
        <v>Ford Fiesta R2</v>
      </c>
      <c r="G59" s="159" t="str">
        <f>VLOOKUP(B59,Startlist!B:H,6,FALSE)</f>
        <v>SAR-TECH MOTORSPORT</v>
      </c>
      <c r="H59" s="272" t="s">
        <v>970</v>
      </c>
      <c r="I59" s="205"/>
    </row>
    <row r="60" spans="1:9" ht="15" customHeight="1">
      <c r="A60" s="157"/>
      <c r="B60" s="110">
        <v>204</v>
      </c>
      <c r="C60" s="158" t="str">
        <f>VLOOKUP(B60,Startlist!B:F,2,FALSE)</f>
        <v>MV3</v>
      </c>
      <c r="D60" s="159" t="str">
        <f>CONCATENATE(VLOOKUP(B60,Startlist!B:H,3,FALSE)," / ",VLOOKUP(B60,Startlist!B:H,4,FALSE))</f>
        <v>Roland Poom / Marti Halling</v>
      </c>
      <c r="E60" s="160" t="str">
        <f>VLOOKUP(B60,Startlist!B:F,5,FALSE)</f>
        <v>EST</v>
      </c>
      <c r="F60" s="159" t="str">
        <f>VLOOKUP(B60,Startlist!B:H,7,FALSE)</f>
        <v>Ford Fiesta R2</v>
      </c>
      <c r="G60" s="159" t="str">
        <f>VLOOKUP(B60,Startlist!B:H,6,FALSE)</f>
        <v>BALTIC MOTORSPORT PROMOTION</v>
      </c>
      <c r="H60" s="272" t="s">
        <v>970</v>
      </c>
      <c r="I60" s="205"/>
    </row>
    <row r="61" spans="1:9" ht="15" customHeight="1">
      <c r="A61" s="157"/>
      <c r="B61" s="110">
        <v>205</v>
      </c>
      <c r="C61" s="158" t="str">
        <f>VLOOKUP(B61,Startlist!B:F,2,FALSE)</f>
        <v>MV3</v>
      </c>
      <c r="D61" s="159" t="str">
        <f>CONCATENATE(VLOOKUP(B61,Startlist!B:H,3,FALSE)," / ",VLOOKUP(B61,Startlist!B:H,4,FALSE))</f>
        <v>Oliver Ojaperv / Jarno Talve</v>
      </c>
      <c r="E61" s="160" t="str">
        <f>VLOOKUP(B61,Startlist!B:F,5,FALSE)</f>
        <v>EST</v>
      </c>
      <c r="F61" s="159" t="str">
        <f>VLOOKUP(B61,Startlist!B:H,7,FALSE)</f>
        <v>Ford Fiesta R2</v>
      </c>
      <c r="G61" s="159" t="str">
        <f>VLOOKUP(B61,Startlist!B:H,6,FALSE)</f>
        <v>OT RACING</v>
      </c>
      <c r="H61" s="272" t="s">
        <v>970</v>
      </c>
      <c r="I61" s="205"/>
    </row>
  </sheetData>
  <sheetProtection/>
  <autoFilter ref="A7:H60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I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0" customWidth="1"/>
  </cols>
  <sheetData>
    <row r="1" spans="5:8" ht="15.75">
      <c r="E1" s="1" t="str">
        <f>Startlist!$F1</f>
        <v> </v>
      </c>
      <c r="H1" s="64"/>
    </row>
    <row r="2" spans="2:8" ht="15" customHeight="1">
      <c r="B2" s="2"/>
      <c r="C2" s="3"/>
      <c r="E2" s="1" t="str">
        <f>Startlist!$F4</f>
        <v>TALLINNA RALLY 2016</v>
      </c>
      <c r="H2" s="65"/>
    </row>
    <row r="3" spans="2:8" ht="15">
      <c r="B3" s="2"/>
      <c r="C3" s="3"/>
      <c r="E3" s="24" t="str">
        <f>Startlist!$F5</f>
        <v>August 26-27, 2016</v>
      </c>
      <c r="H3" s="65"/>
    </row>
    <row r="4" spans="2:8" ht="15">
      <c r="B4" s="2"/>
      <c r="C4" s="3"/>
      <c r="E4" s="24" t="str">
        <f>Startlist!$F6</f>
        <v>Harjumaa</v>
      </c>
      <c r="H4" s="65"/>
    </row>
    <row r="5" spans="3:8" ht="15" customHeight="1">
      <c r="C5" s="3"/>
      <c r="H5" s="65"/>
    </row>
    <row r="6" spans="1:9" ht="15.75" customHeight="1">
      <c r="A6" s="114"/>
      <c r="B6" s="138" t="s">
        <v>340</v>
      </c>
      <c r="C6" s="122"/>
      <c r="D6" s="114"/>
      <c r="E6" s="114"/>
      <c r="F6" s="114"/>
      <c r="G6" s="114"/>
      <c r="H6" s="121"/>
      <c r="I6" s="114"/>
    </row>
    <row r="7" spans="1:9" ht="12.75">
      <c r="A7" s="114"/>
      <c r="B7" s="258" t="s">
        <v>30</v>
      </c>
      <c r="C7" s="259" t="s">
        <v>15</v>
      </c>
      <c r="D7" s="260" t="s">
        <v>16</v>
      </c>
      <c r="E7" s="259"/>
      <c r="F7" s="261" t="s">
        <v>27</v>
      </c>
      <c r="G7" s="262" t="s">
        <v>26</v>
      </c>
      <c r="H7" s="152" t="s">
        <v>19</v>
      </c>
      <c r="I7" s="114"/>
    </row>
    <row r="8" spans="1:9" ht="15" customHeight="1">
      <c r="A8" s="157">
        <v>1</v>
      </c>
      <c r="B8" s="110">
        <v>1</v>
      </c>
      <c r="C8" s="158" t="s">
        <v>341</v>
      </c>
      <c r="D8" s="159" t="str">
        <f>CONCATENATE(VLOOKUP(B8,Startlist!B:H,3,FALSE)," / ",VLOOKUP(B8,Startlist!B:H,4,FALSE))</f>
        <v>Kalle Rovanperä / Risto Pietiläinen</v>
      </c>
      <c r="E8" s="160" t="str">
        <f>VLOOKUP(B8,Startlist!B:F,5,FALSE)</f>
        <v>LAT / FIN</v>
      </c>
      <c r="F8" s="159" t="str">
        <f>VLOOKUP(B8,Startlist!B:H,7,FALSE)</f>
        <v>Skoda Fabia R5</v>
      </c>
      <c r="G8" s="257" t="str">
        <f>VLOOKUP(B8,Startlist!B:H,6,FALSE)</f>
        <v>TGS WORLDWIDE</v>
      </c>
      <c r="H8" s="161" t="str">
        <f>VLOOKUP(B8,Results!B:R,17,FALSE)</f>
        <v>54.07,9</v>
      </c>
      <c r="I8" s="205"/>
    </row>
    <row r="9" spans="1:9" ht="15" customHeight="1">
      <c r="A9" s="157">
        <f aca="true" t="shared" si="0" ref="A9:A21">A8+1</f>
        <v>2</v>
      </c>
      <c r="B9" s="110">
        <v>5</v>
      </c>
      <c r="C9" s="158" t="s">
        <v>341</v>
      </c>
      <c r="D9" s="159" t="str">
        <f>CONCATENATE(VLOOKUP(B9,Startlist!B:H,3,FALSE)," / ",VLOOKUP(B9,Startlist!B:H,4,FALSE))</f>
        <v>Janis Vorobjovs / Andris Malnieks</v>
      </c>
      <c r="E9" s="160" t="str">
        <f>VLOOKUP(B9,Startlist!B:F,5,FALSE)</f>
        <v>LAT</v>
      </c>
      <c r="F9" s="159" t="str">
        <f>VLOOKUP(B9,Startlist!B:H,7,FALSE)</f>
        <v>Mitsubishi Mirage</v>
      </c>
      <c r="G9" s="257" t="str">
        <f>VLOOKUP(B9,Startlist!B:H,6,FALSE)</f>
        <v>VOROBJOVS RACING</v>
      </c>
      <c r="H9" s="161" t="str">
        <f>VLOOKUP(B9,Results!B:R,17,FALSE)</f>
        <v>55.26,4</v>
      </c>
      <c r="I9" s="205"/>
    </row>
    <row r="10" spans="1:9" ht="15" customHeight="1">
      <c r="A10" s="157">
        <f t="shared" si="0"/>
        <v>3</v>
      </c>
      <c r="B10" s="110">
        <v>22</v>
      </c>
      <c r="C10" s="158" t="s">
        <v>341</v>
      </c>
      <c r="D10" s="159" t="str">
        <f>CONCATENATE(VLOOKUP(B10,Startlist!B:H,3,FALSE)," / ",VLOOKUP(B10,Startlist!B:H,4,FALSE))</f>
        <v>Gatis Vecvagars / Arturs Zeibe</v>
      </c>
      <c r="E10" s="160" t="str">
        <f>VLOOKUP(B10,Startlist!B:F,5,FALSE)</f>
        <v>LAT</v>
      </c>
      <c r="F10" s="159" t="str">
        <f>VLOOKUP(B10,Startlist!B:H,7,FALSE)</f>
        <v>Mitsubishi Mirage</v>
      </c>
      <c r="G10" s="257" t="str">
        <f>VLOOKUP(B10,Startlist!B:H,6,FALSE)</f>
        <v>VOROBJOVS RACING</v>
      </c>
      <c r="H10" s="161" t="str">
        <f>VLOOKUP(B10,Results!B:R,17,FALSE)</f>
        <v>57.33,1</v>
      </c>
      <c r="I10" s="205"/>
    </row>
    <row r="11" spans="1:9" ht="15" customHeight="1">
      <c r="A11" s="157">
        <f t="shared" si="0"/>
        <v>4</v>
      </c>
      <c r="B11" s="110">
        <v>208</v>
      </c>
      <c r="C11" s="158" t="s">
        <v>343</v>
      </c>
      <c r="D11" s="159" t="str">
        <f>CONCATENATE(VLOOKUP(B11,Startlist!B:H,3,FALSE)," / ",VLOOKUP(B11,Startlist!B:H,4,FALSE))</f>
        <v>Miko Niinemäe / Martin Valter</v>
      </c>
      <c r="E11" s="160" t="str">
        <f>VLOOKUP(B11,Startlist!B:F,5,FALSE)</f>
        <v>EST</v>
      </c>
      <c r="F11" s="159" t="str">
        <f>VLOOKUP(B11,Startlist!B:H,7,FALSE)</f>
        <v>Peugeot 208</v>
      </c>
      <c r="G11" s="257" t="str">
        <f>VLOOKUP(B11,Startlist!B:H,6,FALSE)</f>
        <v>CUEKS RACING</v>
      </c>
      <c r="H11" s="161" t="str">
        <f>VLOOKUP(B11,Results!B:R,17,FALSE)</f>
        <v>57.58,6</v>
      </c>
      <c r="I11" s="205"/>
    </row>
    <row r="12" spans="1:9" ht="15" customHeight="1">
      <c r="A12" s="157">
        <f t="shared" si="0"/>
        <v>5</v>
      </c>
      <c r="B12" s="110">
        <v>12</v>
      </c>
      <c r="C12" s="158" t="s">
        <v>341</v>
      </c>
      <c r="D12" s="159" t="str">
        <f>CONCATENATE(VLOOKUP(B12,Startlist!B:H,3,FALSE)," / ",VLOOKUP(B12,Startlist!B:H,4,FALSE))</f>
        <v>Priit Koik / Uku Heldna</v>
      </c>
      <c r="E12" s="160" t="str">
        <f>VLOOKUP(B12,Startlist!B:F,5,FALSE)</f>
        <v>EST</v>
      </c>
      <c r="F12" s="159" t="str">
        <f>VLOOKUP(B12,Startlist!B:H,7,FALSE)</f>
        <v>Mitsubishi Lancer Evo 8</v>
      </c>
      <c r="G12" s="257" t="str">
        <f>VLOOKUP(B12,Startlist!B:H,6,FALSE)</f>
        <v>KAUR MOTORSPORT</v>
      </c>
      <c r="H12" s="161" t="str">
        <f>VLOOKUP(B12,Results!B:R,17,FALSE)</f>
        <v>57.59,5</v>
      </c>
      <c r="I12" s="205"/>
    </row>
    <row r="13" spans="1:9" ht="15" customHeight="1">
      <c r="A13" s="157">
        <f t="shared" si="0"/>
        <v>6</v>
      </c>
      <c r="B13" s="110">
        <v>17</v>
      </c>
      <c r="C13" s="158" t="s">
        <v>342</v>
      </c>
      <c r="D13" s="159" t="str">
        <f>CONCATENATE(VLOOKUP(B13,Startlist!B:H,3,FALSE)," / ",VLOOKUP(B13,Startlist!B:H,4,FALSE))</f>
        <v>Alexander Gorelov / Igor Skuridin</v>
      </c>
      <c r="E13" s="160" t="str">
        <f>VLOOKUP(B13,Startlist!B:F,5,FALSE)</f>
        <v>RUS</v>
      </c>
      <c r="F13" s="159" t="str">
        <f>VLOOKUP(B13,Startlist!B:H,7,FALSE)</f>
        <v>Mitsubishi Lancer Evo 10</v>
      </c>
      <c r="G13" s="257" t="str">
        <f>VLOOKUP(B13,Startlist!B:H,6,FALSE)</f>
        <v>VOROBJOVS RACING</v>
      </c>
      <c r="H13" s="161" t="str">
        <f>VLOOKUP(B13,Results!B:R,17,FALSE)</f>
        <v>58.25,4</v>
      </c>
      <c r="I13" s="205"/>
    </row>
    <row r="14" spans="1:9" ht="15" customHeight="1">
      <c r="A14" s="157">
        <f t="shared" si="0"/>
        <v>7</v>
      </c>
      <c r="B14" s="110">
        <v>6</v>
      </c>
      <c r="C14" s="158" t="s">
        <v>341</v>
      </c>
      <c r="D14" s="159" t="str">
        <f>CONCATENATE(VLOOKUP(B14,Startlist!B:H,3,FALSE)," / ",VLOOKUP(B14,Startlist!B:H,4,FALSE))</f>
        <v>Guntis Lielkajis / Vilnis Mikelsons</v>
      </c>
      <c r="E14" s="160" t="str">
        <f>VLOOKUP(B14,Startlist!B:F,5,FALSE)</f>
        <v>LAT</v>
      </c>
      <c r="F14" s="159" t="str">
        <f>VLOOKUP(B14,Startlist!B:H,7,FALSE)</f>
        <v>Mitsubishi Lancer Evo 9</v>
      </c>
      <c r="G14" s="257" t="str">
        <f>VLOOKUP(B14,Startlist!B:H,6,FALSE)</f>
        <v>CIEDRA RACING</v>
      </c>
      <c r="H14" s="161" t="str">
        <f>VLOOKUP(B14,Results!B:R,17,FALSE)</f>
        <v>58.36,4</v>
      </c>
      <c r="I14" s="205"/>
    </row>
    <row r="15" spans="1:9" ht="15" customHeight="1">
      <c r="A15" s="157">
        <f t="shared" si="0"/>
        <v>8</v>
      </c>
      <c r="B15" s="110">
        <v>14</v>
      </c>
      <c r="C15" s="158" t="s">
        <v>342</v>
      </c>
      <c r="D15" s="159" t="str">
        <f>CONCATENATE(VLOOKUP(B15,Startlist!B:H,3,FALSE)," / ",VLOOKUP(B15,Startlist!B:H,4,FALSE))</f>
        <v>Alexander Mikhaylov / Normunds Kokins</v>
      </c>
      <c r="E15" s="160" t="str">
        <f>VLOOKUP(B15,Startlist!B:F,5,FALSE)</f>
        <v>RUS / LAT</v>
      </c>
      <c r="F15" s="159" t="str">
        <f>VLOOKUP(B15,Startlist!B:H,7,FALSE)</f>
        <v>Mitsubishi Lancer Evo 10</v>
      </c>
      <c r="G15" s="257" t="str">
        <f>VLOOKUP(B15,Startlist!B:H,6,FALSE)</f>
        <v>DYNAMIC SPORT</v>
      </c>
      <c r="H15" s="161" t="str">
        <f>VLOOKUP(B15,Results!B:R,17,FALSE)</f>
        <v>58.53,0</v>
      </c>
      <c r="I15" s="205"/>
    </row>
    <row r="16" spans="1:9" ht="15" customHeight="1">
      <c r="A16" s="157">
        <f t="shared" si="0"/>
        <v>9</v>
      </c>
      <c r="B16" s="110">
        <v>7</v>
      </c>
      <c r="C16" s="158" t="s">
        <v>342</v>
      </c>
      <c r="D16" s="159" t="str">
        <f>CONCATENATE(VLOOKUP(B16,Startlist!B:H,3,FALSE)," / ",VLOOKUP(B16,Startlist!B:H,4,FALSE))</f>
        <v>Martins Svilis / Ivo Pukis</v>
      </c>
      <c r="E16" s="160" t="str">
        <f>VLOOKUP(B16,Startlist!B:F,5,FALSE)</f>
        <v>LAT</v>
      </c>
      <c r="F16" s="159" t="str">
        <f>VLOOKUP(B16,Startlist!B:H,7,FALSE)</f>
        <v>Mitsubishi Lancer Evo 10</v>
      </c>
      <c r="G16" s="257" t="str">
        <f>VLOOKUP(B16,Startlist!B:H,6,FALSE)</f>
        <v>MARTINS SVILIS</v>
      </c>
      <c r="H16" s="161" t="str">
        <f>VLOOKUP(B16,Results!B:R,17,FALSE)</f>
        <v>59.11,7</v>
      </c>
      <c r="I16" s="205"/>
    </row>
    <row r="17" spans="1:9" ht="15" customHeight="1">
      <c r="A17" s="157">
        <f t="shared" si="0"/>
        <v>10</v>
      </c>
      <c r="B17" s="110">
        <v>16</v>
      </c>
      <c r="C17" s="158" t="s">
        <v>341</v>
      </c>
      <c r="D17" s="159" t="str">
        <f>CONCATENATE(VLOOKUP(B17,Startlist!B:H,3,FALSE)," / ",VLOOKUP(B17,Startlist!B:H,4,FALSE))</f>
        <v>Edijs Bergmanis / Edgars Grins</v>
      </c>
      <c r="E17" s="160" t="str">
        <f>VLOOKUP(B17,Startlist!B:F,5,FALSE)</f>
        <v>LAT</v>
      </c>
      <c r="F17" s="159" t="str">
        <f>VLOOKUP(B17,Startlist!B:H,7,FALSE)</f>
        <v>MItsubishi Lancer Evo</v>
      </c>
      <c r="G17" s="257" t="str">
        <f>VLOOKUP(B17,Startlist!B:H,6,FALSE)</f>
        <v>RALLYWORKSHOP</v>
      </c>
      <c r="H17" s="161" t="str">
        <f>VLOOKUP(B17,Results!B:R,17,FALSE)</f>
        <v>59.23,2</v>
      </c>
      <c r="I17" s="205"/>
    </row>
    <row r="18" spans="1:9" ht="15" customHeight="1">
      <c r="A18" s="157">
        <f t="shared" si="0"/>
        <v>11</v>
      </c>
      <c r="B18" s="110">
        <v>36</v>
      </c>
      <c r="C18" s="158" t="s">
        <v>419</v>
      </c>
      <c r="D18" s="159" t="str">
        <f>CONCATENATE(VLOOKUP(B18,Startlist!B:H,3,FALSE)," / ",VLOOKUP(B18,Startlist!B:H,4,FALSE))</f>
        <v>Egidijus Valeisa / Povilas Reisas</v>
      </c>
      <c r="E18" s="160" t="str">
        <f>VLOOKUP(B18,Startlist!B:F,5,FALSE)</f>
        <v>LIT</v>
      </c>
      <c r="F18" s="159" t="str">
        <f>VLOOKUP(B18,Startlist!B:H,7,FALSE)</f>
        <v>BMW M3</v>
      </c>
      <c r="G18" s="257" t="str">
        <f>VLOOKUP(B18,Startlist!B:H,6,FALSE)</f>
        <v>4RACE</v>
      </c>
      <c r="H18" s="161" t="str">
        <f>VLOOKUP(B18,Results!B:R,17,FALSE)</f>
        <v>59.56,0</v>
      </c>
      <c r="I18" s="205"/>
    </row>
    <row r="19" spans="1:9" ht="15" customHeight="1">
      <c r="A19" s="157">
        <f t="shared" si="0"/>
        <v>12</v>
      </c>
      <c r="B19" s="110">
        <v>206</v>
      </c>
      <c r="C19" s="158" t="s">
        <v>343</v>
      </c>
      <c r="D19" s="159" t="str">
        <f>CONCATENATE(VLOOKUP(B19,Startlist!B:H,3,FALSE)," / ",VLOOKUP(B19,Startlist!B:H,4,FALSE))</f>
        <v>Martins Sesks / Maris Kulss</v>
      </c>
      <c r="E19" s="160" t="str">
        <f>VLOOKUP(B19,Startlist!B:F,5,FALSE)</f>
        <v>LAT</v>
      </c>
      <c r="F19" s="159" t="str">
        <f>VLOOKUP(B19,Startlist!B:H,7,FALSE)</f>
        <v>Peugeot 208 R2</v>
      </c>
      <c r="G19" s="257" t="str">
        <f>VLOOKUP(B19,Startlist!B:H,6,FALSE)</f>
        <v>LMT AUTOSPORTA AKADEMIJA</v>
      </c>
      <c r="H19" s="161" t="str">
        <f>VLOOKUP(B19,Results!B:R,17,FALSE)</f>
        <v> 1:00.39,8</v>
      </c>
      <c r="I19" s="205"/>
    </row>
    <row r="20" spans="1:9" ht="15" customHeight="1">
      <c r="A20" s="157">
        <f t="shared" si="0"/>
        <v>13</v>
      </c>
      <c r="B20" s="110">
        <v>10</v>
      </c>
      <c r="C20" s="158" t="s">
        <v>341</v>
      </c>
      <c r="D20" s="159" t="str">
        <f>CONCATENATE(VLOOKUP(B20,Startlist!B:H,3,FALSE)," / ",VLOOKUP(B20,Startlist!B:H,4,FALSE))</f>
        <v>Raimonds Kisiels / Arnis Ronis</v>
      </c>
      <c r="E20" s="160" t="str">
        <f>VLOOKUP(B20,Startlist!B:F,5,FALSE)</f>
        <v>LAT</v>
      </c>
      <c r="F20" s="159" t="str">
        <f>VLOOKUP(B20,Startlist!B:H,7,FALSE)</f>
        <v>Skoda Fabia</v>
      </c>
      <c r="G20" s="257" t="str">
        <f>VLOOKUP(B20,Startlist!B:H,6,FALSE)</f>
        <v>RACE RING</v>
      </c>
      <c r="H20" s="161" t="str">
        <f>VLOOKUP(B20,Results!B:R,17,FALSE)</f>
        <v> 1:02.56,7</v>
      </c>
      <c r="I20" s="205"/>
    </row>
    <row r="21" spans="1:9" ht="15" customHeight="1">
      <c r="A21" s="157">
        <f t="shared" si="0"/>
        <v>14</v>
      </c>
      <c r="B21" s="110">
        <v>21</v>
      </c>
      <c r="C21" s="158" t="s">
        <v>341</v>
      </c>
      <c r="D21" s="159" t="str">
        <f>CONCATENATE(VLOOKUP(B21,Startlist!B:H,3,FALSE)," / ",VLOOKUP(B21,Startlist!B:H,4,FALSE))</f>
        <v>Aleksei Ostanin / Andrey Arefev</v>
      </c>
      <c r="E21" s="160" t="str">
        <f>VLOOKUP(B21,Startlist!B:F,5,FALSE)</f>
        <v>LAT / RUS</v>
      </c>
      <c r="F21" s="159" t="str">
        <f>VLOOKUP(B21,Startlist!B:H,7,FALSE)</f>
        <v>Mitsubishi Lancer Evo</v>
      </c>
      <c r="G21" s="257" t="str">
        <f>VLOOKUP(B21,Startlist!B:H,6,FALSE)</f>
        <v>ALEKSEI OSTANIN</v>
      </c>
      <c r="H21" s="161" t="str">
        <f>VLOOKUP(B21,Results!B:R,17,FALSE)</f>
        <v> 1:05.49,0</v>
      </c>
      <c r="I21" s="205"/>
    </row>
    <row r="22" spans="1:9" ht="15" customHeight="1">
      <c r="A22" s="157">
        <f>A21+1</f>
        <v>15</v>
      </c>
      <c r="B22" s="110">
        <v>200</v>
      </c>
      <c r="C22" s="158" t="s">
        <v>343</v>
      </c>
      <c r="D22" s="159" t="str">
        <f>CONCATENATE(VLOOKUP(B22,Startlist!B:H,3,FALSE)," / ",VLOOKUP(B22,Startlist!B:H,4,FALSE))</f>
        <v>Danila Belokons / Georgy Troshkin</v>
      </c>
      <c r="E22" s="160" t="str">
        <f>VLOOKUP(B22,Startlist!B:F,5,FALSE)</f>
        <v>LAT / RUS</v>
      </c>
      <c r="F22" s="159" t="str">
        <f>VLOOKUP(B22,Startlist!B:H,7,FALSE)</f>
        <v>Ford Fiesta R2TT</v>
      </c>
      <c r="G22" s="257" t="str">
        <f>VLOOKUP(B22,Startlist!B:H,6,FALSE)</f>
        <v>VOROBJOVS RACING</v>
      </c>
      <c r="H22" s="161" t="str">
        <f>VLOOKUP(B22,Results!B:R,17,FALSE)</f>
        <v> 1:11.21,1</v>
      </c>
      <c r="I22" s="205"/>
    </row>
    <row r="23" spans="1:9" ht="15" customHeight="1">
      <c r="A23" s="157"/>
      <c r="B23" s="110">
        <v>9</v>
      </c>
      <c r="C23" s="158" t="s">
        <v>341</v>
      </c>
      <c r="D23" s="159" t="str">
        <f>CONCATENATE(VLOOKUP(B23,Startlist!B:H,3,FALSE)," / ",VLOOKUP(B23,Startlist!B:H,4,FALSE))</f>
        <v>Radik Shaymiev / Maxim Tsvetkov</v>
      </c>
      <c r="E23" s="160" t="str">
        <f>VLOOKUP(B23,Startlist!B:F,5,FALSE)</f>
        <v>RUS</v>
      </c>
      <c r="F23" s="159" t="str">
        <f>VLOOKUP(B23,Startlist!B:H,7,FALSE)</f>
        <v>Ford Fiesta R5</v>
      </c>
      <c r="G23" s="257" t="str">
        <f>VLOOKUP(B23,Startlist!B:H,6,FALSE)</f>
        <v>TAIF MOTORSPORT</v>
      </c>
      <c r="H23" s="272" t="s">
        <v>970</v>
      </c>
      <c r="I23" s="205"/>
    </row>
    <row r="24" spans="1:9" ht="15" customHeight="1">
      <c r="A24" s="157"/>
      <c r="B24" s="110">
        <v>11</v>
      </c>
      <c r="C24" s="158" t="s">
        <v>341</v>
      </c>
      <c r="D24" s="159" t="str">
        <f>CONCATENATE(VLOOKUP(B24,Startlist!B:H,3,FALSE)," / ",VLOOKUP(B24,Startlist!B:H,4,FALSE))</f>
        <v>Janis Berkis / Edars Ceporjus</v>
      </c>
      <c r="E24" s="160" t="str">
        <f>VLOOKUP(B24,Startlist!B:F,5,FALSE)</f>
        <v>LAT</v>
      </c>
      <c r="F24" s="159" t="str">
        <f>VLOOKUP(B24,Startlist!B:H,7,FALSE)</f>
        <v>Mitsubishi Lancer Evo 9</v>
      </c>
      <c r="G24" s="257" t="str">
        <f>VLOOKUP(B24,Startlist!B:H,6,FALSE)</f>
        <v>NEIKSANS RALLY SPORT</v>
      </c>
      <c r="H24" s="272" t="s">
        <v>970</v>
      </c>
      <c r="I24" s="205"/>
    </row>
  </sheetData>
  <sheetProtection/>
  <autoFilter ref="A7:H21"/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I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0" customWidth="1"/>
  </cols>
  <sheetData>
    <row r="1" spans="5:8" ht="15.75">
      <c r="E1" s="1" t="str">
        <f>Startlist!$F1</f>
        <v> </v>
      </c>
      <c r="H1" s="64"/>
    </row>
    <row r="2" spans="2:8" ht="15" customHeight="1">
      <c r="B2" s="2"/>
      <c r="C2" s="3"/>
      <c r="E2" s="1" t="str">
        <f>Startlist!$F4</f>
        <v>TALLINNA RALLY 2016</v>
      </c>
      <c r="H2" s="65"/>
    </row>
    <row r="3" spans="2:8" ht="15">
      <c r="B3" s="2"/>
      <c r="C3" s="3"/>
      <c r="E3" s="24" t="str">
        <f>Startlist!$F5</f>
        <v>August 26-27, 2016</v>
      </c>
      <c r="H3" s="65"/>
    </row>
    <row r="4" spans="2:8" ht="15">
      <c r="B4" s="2"/>
      <c r="C4" s="3"/>
      <c r="E4" s="24" t="str">
        <f>Startlist!$F6</f>
        <v>Harjumaa</v>
      </c>
      <c r="H4" s="65"/>
    </row>
    <row r="5" spans="3:8" ht="15" customHeight="1">
      <c r="C5" s="3"/>
      <c r="H5" s="65"/>
    </row>
    <row r="6" spans="1:9" ht="15.75" customHeight="1">
      <c r="A6" s="114"/>
      <c r="B6" s="138" t="s">
        <v>421</v>
      </c>
      <c r="C6" s="122"/>
      <c r="D6" s="114"/>
      <c r="E6" s="114"/>
      <c r="F6" s="114"/>
      <c r="G6" s="114"/>
      <c r="H6" s="121"/>
      <c r="I6" s="114"/>
    </row>
    <row r="7" spans="1:9" ht="12.75">
      <c r="A7" s="114"/>
      <c r="B7" s="258" t="s">
        <v>30</v>
      </c>
      <c r="C7" s="259" t="s">
        <v>15</v>
      </c>
      <c r="D7" s="260" t="s">
        <v>16</v>
      </c>
      <c r="E7" s="259"/>
      <c r="F7" s="261" t="s">
        <v>27</v>
      </c>
      <c r="G7" s="262" t="s">
        <v>26</v>
      </c>
      <c r="H7" s="152" t="s">
        <v>19</v>
      </c>
      <c r="I7" s="114"/>
    </row>
    <row r="8" spans="1:9" ht="15" customHeight="1">
      <c r="A8" s="157">
        <v>1</v>
      </c>
      <c r="B8" s="110">
        <v>208</v>
      </c>
      <c r="C8" s="158" t="str">
        <f>VLOOKUP(B8,Startlist!B:F,2,FALSE)</f>
        <v>MV3</v>
      </c>
      <c r="D8" s="159" t="str">
        <f>CONCATENATE(VLOOKUP(B8,Startlist!B:H,3,FALSE)," / ",VLOOKUP(B8,Startlist!B:H,4,FALSE))</f>
        <v>Miko Niinemäe / Martin Valter</v>
      </c>
      <c r="E8" s="160" t="str">
        <f>VLOOKUP(B8,Startlist!B:F,5,FALSE)</f>
        <v>EST</v>
      </c>
      <c r="F8" s="159" t="str">
        <f>VLOOKUP(B8,Startlist!B:H,7,FALSE)</f>
        <v>Peugeot 208</v>
      </c>
      <c r="G8" s="257" t="str">
        <f>VLOOKUP(B8,Startlist!B:H,6,FALSE)</f>
        <v>CUEKS RACING</v>
      </c>
      <c r="H8" s="161" t="str">
        <f>VLOOKUP(B8,Results!B:R,17,FALSE)</f>
        <v>57.58,6</v>
      </c>
      <c r="I8" s="205"/>
    </row>
    <row r="9" spans="1:9" ht="15" customHeight="1">
      <c r="A9" s="157">
        <f aca="true" t="shared" si="0" ref="A9:A14">A8+1</f>
        <v>2</v>
      </c>
      <c r="B9" s="110">
        <v>209</v>
      </c>
      <c r="C9" s="158" t="str">
        <f>VLOOKUP(B9,Startlist!B:F,2,FALSE)</f>
        <v>MV3</v>
      </c>
      <c r="D9" s="159" t="str">
        <f>CONCATENATE(VLOOKUP(B9,Startlist!B:H,3,FALSE)," / ",VLOOKUP(B9,Startlist!B:H,4,FALSE))</f>
        <v>Ken Torn / Riivo Mesila</v>
      </c>
      <c r="E9" s="160" t="str">
        <f>VLOOKUP(B9,Startlist!B:F,5,FALSE)</f>
        <v>EST</v>
      </c>
      <c r="F9" s="159" t="str">
        <f>VLOOKUP(B9,Startlist!B:H,7,FALSE)</f>
        <v>Ford Fiesta R2</v>
      </c>
      <c r="G9" s="257" t="str">
        <f>VLOOKUP(B9,Startlist!B:H,6,FALSE)</f>
        <v>OT RACING</v>
      </c>
      <c r="H9" s="161" t="str">
        <f>VLOOKUP(B9,Results!B:R,17,FALSE)</f>
        <v>59.20,6</v>
      </c>
      <c r="I9" s="205"/>
    </row>
    <row r="10" spans="1:9" ht="15" customHeight="1">
      <c r="A10" s="157">
        <f t="shared" si="0"/>
        <v>3</v>
      </c>
      <c r="B10" s="110">
        <v>206</v>
      </c>
      <c r="C10" s="158" t="str">
        <f>VLOOKUP(B10,Startlist!B:F,2,FALSE)</f>
        <v>MV3</v>
      </c>
      <c r="D10" s="159" t="str">
        <f>CONCATENATE(VLOOKUP(B10,Startlist!B:H,3,FALSE)," / ",VLOOKUP(B10,Startlist!B:H,4,FALSE))</f>
        <v>Martins Sesks / Maris Kulss</v>
      </c>
      <c r="E10" s="160" t="str">
        <f>VLOOKUP(B10,Startlist!B:F,5,FALSE)</f>
        <v>LAT</v>
      </c>
      <c r="F10" s="159" t="str">
        <f>VLOOKUP(B10,Startlist!B:H,7,FALSE)</f>
        <v>Peugeot 208 R2</v>
      </c>
      <c r="G10" s="257" t="str">
        <f>VLOOKUP(B10,Startlist!B:H,6,FALSE)</f>
        <v>LMT AUTOSPORTA AKADEMIJA</v>
      </c>
      <c r="H10" s="161" t="str">
        <f>VLOOKUP(B10,Results!B:R,17,FALSE)</f>
        <v> 1:00.39,8</v>
      </c>
      <c r="I10" s="205"/>
    </row>
    <row r="11" spans="1:9" ht="15" customHeight="1">
      <c r="A11" s="157">
        <f t="shared" si="0"/>
        <v>4</v>
      </c>
      <c r="B11" s="110">
        <v>207</v>
      </c>
      <c r="C11" s="158" t="str">
        <f>VLOOKUP(B11,Startlist!B:F,2,FALSE)</f>
        <v>MV3</v>
      </c>
      <c r="D11" s="159" t="str">
        <f>CONCATENATE(VLOOKUP(B11,Startlist!B:H,3,FALSE)," / ",VLOOKUP(B11,Startlist!B:H,4,FALSE))</f>
        <v>Gustav Kruuda / Ken Järveoja</v>
      </c>
      <c r="E11" s="160" t="str">
        <f>VLOOKUP(B11,Startlist!B:F,5,FALSE)</f>
        <v>EST</v>
      </c>
      <c r="F11" s="159" t="str">
        <f>VLOOKUP(B11,Startlist!B:H,7,FALSE)</f>
        <v>Ford Fiesta R2</v>
      </c>
      <c r="G11" s="257" t="str">
        <f>VLOOKUP(B11,Startlist!B:H,6,FALSE)</f>
        <v>ME3 MOTOSPORT</v>
      </c>
      <c r="H11" s="161" t="str">
        <f>VLOOKUP(B11,Results!B:R,17,FALSE)</f>
        <v> 1:00.55,5</v>
      </c>
      <c r="I11" s="205"/>
    </row>
    <row r="12" spans="1:9" ht="15" customHeight="1">
      <c r="A12" s="157">
        <f t="shared" si="0"/>
        <v>5</v>
      </c>
      <c r="B12" s="110">
        <v>210</v>
      </c>
      <c r="C12" s="158" t="str">
        <f>VLOOKUP(B12,Startlist!B:F,2,FALSE)</f>
        <v>MV3</v>
      </c>
      <c r="D12" s="159" t="str">
        <f>CONCATENATE(VLOOKUP(B12,Startlist!B:H,3,FALSE)," / ",VLOOKUP(B12,Startlist!B:H,4,FALSE))</f>
        <v>Aleksander Kudryavtsev / Sergei Larens</v>
      </c>
      <c r="E12" s="160" t="str">
        <f>VLOOKUP(B12,Startlist!B:F,5,FALSE)</f>
        <v>RUS / EST</v>
      </c>
      <c r="F12" s="159" t="str">
        <f>VLOOKUP(B12,Startlist!B:H,7,FALSE)</f>
        <v>Peugeot 208 R2</v>
      </c>
      <c r="G12" s="257" t="str">
        <f>VLOOKUP(B12,Startlist!B:H,6,FALSE)</f>
        <v>ALM MOTORSPORT</v>
      </c>
      <c r="H12" s="161" t="str">
        <f>VLOOKUP(B12,Results!B:R,17,FALSE)</f>
        <v> 1:08.17,9</v>
      </c>
      <c r="I12" s="205"/>
    </row>
    <row r="13" spans="1:9" ht="15" customHeight="1">
      <c r="A13" s="157">
        <f t="shared" si="0"/>
        <v>6</v>
      </c>
      <c r="B13" s="110">
        <v>202</v>
      </c>
      <c r="C13" s="158" t="str">
        <f>VLOOKUP(B13,Startlist!B:F,2,FALSE)</f>
        <v>MV3</v>
      </c>
      <c r="D13" s="159" t="str">
        <f>CONCATENATE(VLOOKUP(B13,Startlist!B:H,3,FALSE)," / ",VLOOKUP(B13,Startlist!B:H,4,FALSE))</f>
        <v>Tommi Hatakka / Henri Arpiainen</v>
      </c>
      <c r="E13" s="160" t="str">
        <f>VLOOKUP(B13,Startlist!B:F,5,FALSE)</f>
        <v>FIN</v>
      </c>
      <c r="F13" s="159" t="str">
        <f>VLOOKUP(B13,Startlist!B:H,7,FALSE)</f>
        <v>Ford Fiesta R2</v>
      </c>
      <c r="G13" s="257" t="str">
        <f>VLOOKUP(B13,Startlist!B:H,6,FALSE)</f>
        <v>DYNAMO</v>
      </c>
      <c r="H13" s="161" t="str">
        <f>VLOOKUP(B13,Results!B:R,17,FALSE)</f>
        <v> 1:10.29,4</v>
      </c>
      <c r="I13" s="205"/>
    </row>
    <row r="14" spans="1:9" ht="15" customHeight="1">
      <c r="A14" s="157">
        <f t="shared" si="0"/>
        <v>7</v>
      </c>
      <c r="B14" s="110">
        <v>200</v>
      </c>
      <c r="C14" s="158" t="str">
        <f>VLOOKUP(B14,Startlist!B:F,2,FALSE)</f>
        <v>MV3</v>
      </c>
      <c r="D14" s="159" t="str">
        <f>CONCATENATE(VLOOKUP(B14,Startlist!B:H,3,FALSE)," / ",VLOOKUP(B14,Startlist!B:H,4,FALSE))</f>
        <v>Danila Belokons / Georgy Troshkin</v>
      </c>
      <c r="E14" s="160" t="str">
        <f>VLOOKUP(B14,Startlist!B:F,5,FALSE)</f>
        <v>LAT / RUS</v>
      </c>
      <c r="F14" s="159" t="str">
        <f>VLOOKUP(B14,Startlist!B:H,7,FALSE)</f>
        <v>Ford Fiesta R2TT</v>
      </c>
      <c r="G14" s="257" t="str">
        <f>VLOOKUP(B14,Startlist!B:H,6,FALSE)</f>
        <v>VOROBJOVS RACING</v>
      </c>
      <c r="H14" s="161" t="str">
        <f>VLOOKUP(B14,Results!B:R,17,FALSE)</f>
        <v> 1:11.21,1</v>
      </c>
      <c r="I14" s="205"/>
    </row>
    <row r="15" spans="1:9" ht="15" customHeight="1">
      <c r="A15" s="157"/>
      <c r="B15" s="110">
        <v>201</v>
      </c>
      <c r="C15" s="158" t="str">
        <f>VLOOKUP(B15,Startlist!B:F,2,FALSE)</f>
        <v>MV3</v>
      </c>
      <c r="D15" s="159" t="str">
        <f>CONCATENATE(VLOOKUP(B15,Startlist!B:H,3,FALSE)," / ",VLOOKUP(B15,Startlist!B:H,4,FALSE))</f>
        <v>Kenneth Sepp / Tanel Kasesalu</v>
      </c>
      <c r="E15" s="160" t="str">
        <f>VLOOKUP(B15,Startlist!B:F,5,FALSE)</f>
        <v>EST</v>
      </c>
      <c r="F15" s="159" t="str">
        <f>VLOOKUP(B15,Startlist!B:H,7,FALSE)</f>
        <v>Ford Fiesta R2</v>
      </c>
      <c r="G15" s="257" t="str">
        <f>VLOOKUP(B15,Startlist!B:H,6,FALSE)</f>
        <v>SAR-TECH MOTORSPORT</v>
      </c>
      <c r="H15" s="272" t="s">
        <v>970</v>
      </c>
      <c r="I15" s="205"/>
    </row>
    <row r="16" spans="1:9" ht="15" customHeight="1">
      <c r="A16" s="157"/>
      <c r="B16" s="110">
        <v>203</v>
      </c>
      <c r="C16" s="158" t="str">
        <f>VLOOKUP(B16,Startlist!B:F,2,FALSE)</f>
        <v>MV3</v>
      </c>
      <c r="D16" s="159" t="str">
        <f>CONCATENATE(VLOOKUP(B16,Startlist!B:H,3,FALSE)," / ",VLOOKUP(B16,Startlist!B:H,4,FALSE))</f>
        <v>Rasmus Uustulnd / Imre Kuusk</v>
      </c>
      <c r="E16" s="160" t="str">
        <f>VLOOKUP(B16,Startlist!B:F,5,FALSE)</f>
        <v>EST</v>
      </c>
      <c r="F16" s="159" t="str">
        <f>VLOOKUP(B16,Startlist!B:H,7,FALSE)</f>
        <v>Ford Fiesta R2</v>
      </c>
      <c r="G16" s="257" t="str">
        <f>VLOOKUP(B16,Startlist!B:H,6,FALSE)</f>
        <v>SAR-TECH MOTORSPORT</v>
      </c>
      <c r="H16" s="272" t="s">
        <v>970</v>
      </c>
      <c r="I16" s="205"/>
    </row>
    <row r="17" spans="1:9" ht="15" customHeight="1">
      <c r="A17" s="157"/>
      <c r="B17" s="110">
        <v>204</v>
      </c>
      <c r="C17" s="158" t="str">
        <f>VLOOKUP(B17,Startlist!B:F,2,FALSE)</f>
        <v>MV3</v>
      </c>
      <c r="D17" s="159" t="str">
        <f>CONCATENATE(VLOOKUP(B17,Startlist!B:H,3,FALSE)," / ",VLOOKUP(B17,Startlist!B:H,4,FALSE))</f>
        <v>Roland Poom / Marti Halling</v>
      </c>
      <c r="E17" s="160" t="str">
        <f>VLOOKUP(B17,Startlist!B:F,5,FALSE)</f>
        <v>EST</v>
      </c>
      <c r="F17" s="159" t="str">
        <f>VLOOKUP(B17,Startlist!B:H,7,FALSE)</f>
        <v>Ford Fiesta R2</v>
      </c>
      <c r="G17" s="257" t="str">
        <f>VLOOKUP(B17,Startlist!B:H,6,FALSE)</f>
        <v>BALTIC MOTORSPORT PROMOTION</v>
      </c>
      <c r="H17" s="272" t="s">
        <v>970</v>
      </c>
      <c r="I17" s="205"/>
    </row>
    <row r="18" spans="1:9" ht="15" customHeight="1">
      <c r="A18" s="157"/>
      <c r="B18" s="110">
        <v>205</v>
      </c>
      <c r="C18" s="158" t="str">
        <f>VLOOKUP(B18,Startlist!B:F,2,FALSE)</f>
        <v>MV3</v>
      </c>
      <c r="D18" s="159" t="str">
        <f>CONCATENATE(VLOOKUP(B18,Startlist!B:H,3,FALSE)," / ",VLOOKUP(B18,Startlist!B:H,4,FALSE))</f>
        <v>Oliver Ojaperv / Jarno Talve</v>
      </c>
      <c r="E18" s="160" t="str">
        <f>VLOOKUP(B18,Startlist!B:F,5,FALSE)</f>
        <v>EST</v>
      </c>
      <c r="F18" s="159" t="str">
        <f>VLOOKUP(B18,Startlist!B:H,7,FALSE)</f>
        <v>Ford Fiesta R2</v>
      </c>
      <c r="G18" s="257" t="str">
        <f>VLOOKUP(B18,Startlist!B:H,6,FALSE)</f>
        <v>OT RACING</v>
      </c>
      <c r="H18" s="272" t="s">
        <v>970</v>
      </c>
      <c r="I18" s="205"/>
    </row>
  </sheetData>
  <sheetProtection/>
  <autoFilter ref="A7:H18"/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H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5.28125" style="23" customWidth="1"/>
    <col min="2" max="2" width="6.00390625" style="0" customWidth="1"/>
    <col min="3" max="3" width="9.140625" style="3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0" customWidth="1"/>
  </cols>
  <sheetData>
    <row r="1" spans="5:8" ht="15.75">
      <c r="E1" s="1" t="str">
        <f>Startlist!$F1</f>
        <v> </v>
      </c>
      <c r="H1" s="64"/>
    </row>
    <row r="2" spans="2:8" ht="15" customHeight="1">
      <c r="B2" s="2"/>
      <c r="E2" s="1" t="str">
        <f>Startlist!$F4</f>
        <v>TALLINNA RALLY 2016</v>
      </c>
      <c r="H2" s="65"/>
    </row>
    <row r="3" spans="2:8" ht="15">
      <c r="B3" s="2"/>
      <c r="E3" s="24" t="str">
        <f>Startlist!$F5</f>
        <v>August 26-27, 2016</v>
      </c>
      <c r="H3" s="65"/>
    </row>
    <row r="4" spans="2:8" ht="15">
      <c r="B4" s="2"/>
      <c r="E4" s="24" t="str">
        <f>Startlist!$F6</f>
        <v>Harjumaa</v>
      </c>
      <c r="H4" s="65"/>
    </row>
    <row r="5" ht="15" customHeight="1">
      <c r="H5" s="65"/>
    </row>
    <row r="6" spans="1:8" ht="15.75" customHeight="1">
      <c r="A6" s="114" t="s">
        <v>55</v>
      </c>
      <c r="B6" s="202" t="s">
        <v>209</v>
      </c>
      <c r="C6" s="122"/>
      <c r="D6" s="114"/>
      <c r="E6" s="114"/>
      <c r="F6" s="114"/>
      <c r="G6" s="114"/>
      <c r="H6" s="121"/>
    </row>
    <row r="7" spans="1:8" ht="12.75">
      <c r="A7" s="162"/>
      <c r="B7" s="197" t="s">
        <v>30</v>
      </c>
      <c r="C7" s="198" t="s">
        <v>15</v>
      </c>
      <c r="D7" s="199" t="s">
        <v>16</v>
      </c>
      <c r="E7" s="198"/>
      <c r="F7" s="200" t="s">
        <v>27</v>
      </c>
      <c r="G7" s="201" t="s">
        <v>26</v>
      </c>
      <c r="H7" s="152" t="s">
        <v>19</v>
      </c>
    </row>
    <row r="8" spans="1:8" ht="15" customHeight="1">
      <c r="A8" s="157">
        <v>1</v>
      </c>
      <c r="B8" s="203">
        <v>208</v>
      </c>
      <c r="C8" s="158" t="str">
        <f>VLOOKUP(B8,Startlist!B:F,2,FALSE)</f>
        <v>MV3</v>
      </c>
      <c r="D8" s="159" t="str">
        <f>CONCATENATE(VLOOKUP(B8,Startlist!B:H,3,FALSE)," / ",VLOOKUP(B8,Startlist!B:H,4,FALSE))</f>
        <v>Miko Niinemäe / Martin Valter</v>
      </c>
      <c r="E8" s="160" t="str">
        <f>VLOOKUP(B8,Startlist!B:F,5,FALSE)</f>
        <v>EST</v>
      </c>
      <c r="F8" s="159" t="str">
        <f>VLOOKUP(B8,Startlist!B:H,7,FALSE)</f>
        <v>Peugeot 208</v>
      </c>
      <c r="G8" s="159" t="str">
        <f>VLOOKUP(B8,Startlist!B:H,6,FALSE)</f>
        <v>CUEKS RACING</v>
      </c>
      <c r="H8" s="161" t="str">
        <f>VLOOKUP(B8,Results!B:U,14,FALSE)</f>
        <v> 4.43,7</v>
      </c>
    </row>
    <row r="9" spans="1:8" ht="15" customHeight="1">
      <c r="A9" s="157">
        <f>A8+1</f>
        <v>2</v>
      </c>
      <c r="B9" s="203">
        <v>8</v>
      </c>
      <c r="C9" s="158" t="str">
        <f>VLOOKUP(B9,Startlist!B:F,2,FALSE)</f>
        <v>MV7</v>
      </c>
      <c r="D9" s="159" t="str">
        <f>CONCATENATE(VLOOKUP(B9,Startlist!B:H,3,FALSE)," / ",VLOOKUP(B9,Startlist!B:H,4,FALSE))</f>
        <v>Ranno Bundsen / Robert Loshtshenikov</v>
      </c>
      <c r="E9" s="160" t="str">
        <f>VLOOKUP(B9,Startlist!B:F,5,FALSE)</f>
        <v>EST</v>
      </c>
      <c r="F9" s="159" t="str">
        <f>VLOOKUP(B9,Startlist!B:H,7,FALSE)</f>
        <v>Mitsubishi Lancer Evo 8</v>
      </c>
      <c r="G9" s="159" t="str">
        <f>VLOOKUP(B9,Startlist!B:H,6,FALSE)</f>
        <v>TIKKRI MOTORSPORT</v>
      </c>
      <c r="H9" s="161" t="str">
        <f>VLOOKUP(B9,Results!B:U,14,FALSE)</f>
        <v> 4.44,9</v>
      </c>
    </row>
    <row r="10" spans="1:8" ht="15" customHeight="1">
      <c r="A10" s="157">
        <f aca="true" t="shared" si="0" ref="A10:A39">A9+1</f>
        <v>3</v>
      </c>
      <c r="B10" s="203">
        <v>12</v>
      </c>
      <c r="C10" s="158" t="str">
        <f>VLOOKUP(B10,Startlist!B:F,2,FALSE)</f>
        <v>MV7</v>
      </c>
      <c r="D10" s="159" t="str">
        <f>CONCATENATE(VLOOKUP(B10,Startlist!B:H,3,FALSE)," / ",VLOOKUP(B10,Startlist!B:H,4,FALSE))</f>
        <v>Priit Koik / Uku Heldna</v>
      </c>
      <c r="E10" s="160" t="str">
        <f>VLOOKUP(B10,Startlist!B:F,5,FALSE)</f>
        <v>EST</v>
      </c>
      <c r="F10" s="159" t="str">
        <f>VLOOKUP(B10,Startlist!B:H,7,FALSE)</f>
        <v>Mitsubishi Lancer Evo 8</v>
      </c>
      <c r="G10" s="159" t="str">
        <f>VLOOKUP(B10,Startlist!B:H,6,FALSE)</f>
        <v>KAUR MOTORSPORT</v>
      </c>
      <c r="H10" s="161" t="str">
        <f>VLOOKUP(B10,Results!B:U,14,FALSE)</f>
        <v> 4.49,6</v>
      </c>
    </row>
    <row r="11" spans="1:8" ht="15" customHeight="1">
      <c r="A11" s="157">
        <f t="shared" si="0"/>
        <v>4</v>
      </c>
      <c r="B11" s="203">
        <v>25</v>
      </c>
      <c r="C11" s="158" t="str">
        <f>VLOOKUP(B11,Startlist!B:F,2,FALSE)</f>
        <v>MV6</v>
      </c>
      <c r="D11" s="159" t="str">
        <f>CONCATENATE(VLOOKUP(B11,Startlist!B:H,3,FALSE)," / ",VLOOKUP(B11,Startlist!B:H,4,FALSE))</f>
        <v>Marko Ringenberg / Allar Heina</v>
      </c>
      <c r="E11" s="160" t="str">
        <f>VLOOKUP(B11,Startlist!B:F,5,FALSE)</f>
        <v>EST</v>
      </c>
      <c r="F11" s="159" t="str">
        <f>VLOOKUP(B11,Startlist!B:H,7,FALSE)</f>
        <v>BMW M3</v>
      </c>
      <c r="G11" s="159" t="str">
        <f>VLOOKUP(B11,Startlist!B:H,6,FALSE)</f>
        <v>CUEKS RACING</v>
      </c>
      <c r="H11" s="161" t="str">
        <f>VLOOKUP(B11,Results!B:U,14,FALSE)</f>
        <v> 4.50,5</v>
      </c>
    </row>
    <row r="12" spans="1:8" ht="15" customHeight="1">
      <c r="A12" s="157">
        <f t="shared" si="0"/>
        <v>5</v>
      </c>
      <c r="B12" s="203">
        <v>7</v>
      </c>
      <c r="C12" s="158" t="str">
        <f>VLOOKUP(B12,Startlist!B:F,2,FALSE)</f>
        <v>MV2</v>
      </c>
      <c r="D12" s="159" t="str">
        <f>CONCATENATE(VLOOKUP(B12,Startlist!B:H,3,FALSE)," / ",VLOOKUP(B12,Startlist!B:H,4,FALSE))</f>
        <v>Martins Svilis / Ivo Pukis</v>
      </c>
      <c r="E12" s="160" t="str">
        <f>VLOOKUP(B12,Startlist!B:F,5,FALSE)</f>
        <v>LAT</v>
      </c>
      <c r="F12" s="159" t="str">
        <f>VLOOKUP(B12,Startlist!B:H,7,FALSE)</f>
        <v>Mitsubishi Lancer Evo 10</v>
      </c>
      <c r="G12" s="159" t="str">
        <f>VLOOKUP(B12,Startlist!B:H,6,FALSE)</f>
        <v>MARTINS SVILIS</v>
      </c>
      <c r="H12" s="161" t="str">
        <f>VLOOKUP(B12,Results!B:U,14,FALSE)</f>
        <v> 4.51,8</v>
      </c>
    </row>
    <row r="13" spans="1:8" ht="15" customHeight="1">
      <c r="A13" s="157">
        <f t="shared" si="0"/>
        <v>6</v>
      </c>
      <c r="B13" s="203">
        <v>209</v>
      </c>
      <c r="C13" s="158" t="str">
        <f>VLOOKUP(B13,Startlist!B:F,2,FALSE)</f>
        <v>MV3</v>
      </c>
      <c r="D13" s="159" t="str">
        <f>CONCATENATE(VLOOKUP(B13,Startlist!B:H,3,FALSE)," / ",VLOOKUP(B13,Startlist!B:H,4,FALSE))</f>
        <v>Ken Torn / Riivo Mesila</v>
      </c>
      <c r="E13" s="160" t="str">
        <f>VLOOKUP(B13,Startlist!B:F,5,FALSE)</f>
        <v>EST</v>
      </c>
      <c r="F13" s="159" t="str">
        <f>VLOOKUP(B13,Startlist!B:H,7,FALSE)</f>
        <v>Ford Fiesta R2</v>
      </c>
      <c r="G13" s="159" t="str">
        <f>VLOOKUP(B13,Startlist!B:H,6,FALSE)</f>
        <v>OT RACING</v>
      </c>
      <c r="H13" s="161" t="str">
        <f>VLOOKUP(B13,Results!B:U,14,FALSE)</f>
        <v> 4.52,9</v>
      </c>
    </row>
    <row r="14" spans="1:8" ht="15" customHeight="1">
      <c r="A14" s="157">
        <f t="shared" si="0"/>
        <v>7</v>
      </c>
      <c r="B14" s="203">
        <v>15</v>
      </c>
      <c r="C14" s="158" t="str">
        <f>VLOOKUP(B14,Startlist!B:F,2,FALSE)</f>
        <v>MV7</v>
      </c>
      <c r="D14" s="159" t="str">
        <f>CONCATENATE(VLOOKUP(B14,Startlist!B:H,3,FALSE)," / ",VLOOKUP(B14,Startlist!B:H,4,FALSE))</f>
        <v>Aiko Aigro / Kermo Kärtmann</v>
      </c>
      <c r="E14" s="160" t="str">
        <f>VLOOKUP(B14,Startlist!B:F,5,FALSE)</f>
        <v>EST</v>
      </c>
      <c r="F14" s="159" t="str">
        <f>VLOOKUP(B14,Startlist!B:H,7,FALSE)</f>
        <v>Mitsubishi Lancer Evo 6</v>
      </c>
      <c r="G14" s="159" t="str">
        <f>VLOOKUP(B14,Startlist!B:H,6,FALSE)</f>
        <v>TIKKRI MOTORSPORT</v>
      </c>
      <c r="H14" s="161" t="str">
        <f>VLOOKUP(B14,Results!B:U,14,FALSE)</f>
        <v> 4.53,2</v>
      </c>
    </row>
    <row r="15" spans="1:8" ht="15" customHeight="1">
      <c r="A15" s="157">
        <f t="shared" si="0"/>
        <v>8</v>
      </c>
      <c r="B15" s="203">
        <v>19</v>
      </c>
      <c r="C15" s="158" t="str">
        <f>VLOOKUP(B15,Startlist!B:F,2,FALSE)</f>
        <v>MV7</v>
      </c>
      <c r="D15" s="159" t="str">
        <f>CONCATENATE(VLOOKUP(B15,Startlist!B:H,3,FALSE)," / ",VLOOKUP(B15,Startlist!B:H,4,FALSE))</f>
        <v>Anre Saks / Rainer Maasik</v>
      </c>
      <c r="E15" s="160" t="str">
        <f>VLOOKUP(B15,Startlist!B:F,5,FALSE)</f>
        <v>EST</v>
      </c>
      <c r="F15" s="159" t="str">
        <f>VLOOKUP(B15,Startlist!B:H,7,FALSE)</f>
        <v>Mitsubishi Lancer Evo 7</v>
      </c>
      <c r="G15" s="159" t="str">
        <f>VLOOKUP(B15,Startlist!B:H,6,FALSE)</f>
        <v>ALM MOTORSPORT</v>
      </c>
      <c r="H15" s="161" t="str">
        <f>VLOOKUP(B15,Results!B:U,14,FALSE)</f>
        <v> 4.53,4</v>
      </c>
    </row>
    <row r="16" spans="1:8" ht="15" customHeight="1">
      <c r="A16" s="157">
        <f t="shared" si="0"/>
        <v>9</v>
      </c>
      <c r="B16" s="203">
        <v>27</v>
      </c>
      <c r="C16" s="158" t="str">
        <f>VLOOKUP(B16,Startlist!B:F,2,FALSE)</f>
        <v>MV6</v>
      </c>
      <c r="D16" s="159" t="str">
        <f>CONCATENATE(VLOOKUP(B16,Startlist!B:H,3,FALSE)," / ",VLOOKUP(B16,Startlist!B:H,4,FALSE))</f>
        <v>Mario Jürimäe / Rauno Rohtmets</v>
      </c>
      <c r="E16" s="160" t="str">
        <f>VLOOKUP(B16,Startlist!B:F,5,FALSE)</f>
        <v>EST</v>
      </c>
      <c r="F16" s="159" t="str">
        <f>VLOOKUP(B16,Startlist!B:H,7,FALSE)</f>
        <v>BMW M3</v>
      </c>
      <c r="G16" s="159" t="str">
        <f>VLOOKUP(B16,Startlist!B:H,6,FALSE)</f>
        <v>CUEKS RACING</v>
      </c>
      <c r="H16" s="161" t="str">
        <f>VLOOKUP(B16,Results!B:U,14,FALSE)</f>
        <v> 4.54,7</v>
      </c>
    </row>
    <row r="17" spans="1:8" ht="15" customHeight="1">
      <c r="A17" s="157">
        <f t="shared" si="0"/>
        <v>10</v>
      </c>
      <c r="B17" s="203">
        <v>207</v>
      </c>
      <c r="C17" s="158" t="str">
        <f>VLOOKUP(B17,Startlist!B:F,2,FALSE)</f>
        <v>MV3</v>
      </c>
      <c r="D17" s="159" t="str">
        <f>CONCATENATE(VLOOKUP(B17,Startlist!B:H,3,FALSE)," / ",VLOOKUP(B17,Startlist!B:H,4,FALSE))</f>
        <v>Gustav Kruuda / Ken Järveoja</v>
      </c>
      <c r="E17" s="160" t="str">
        <f>VLOOKUP(B17,Startlist!B:F,5,FALSE)</f>
        <v>EST</v>
      </c>
      <c r="F17" s="159" t="str">
        <f>VLOOKUP(B17,Startlist!B:H,7,FALSE)</f>
        <v>Ford Fiesta R2</v>
      </c>
      <c r="G17" s="159" t="str">
        <f>VLOOKUP(B17,Startlist!B:H,6,FALSE)</f>
        <v>ME3 MOTOSPORT</v>
      </c>
      <c r="H17" s="161" t="str">
        <f>VLOOKUP(B17,Results!B:U,14,FALSE)</f>
        <v> 4.55,6</v>
      </c>
    </row>
    <row r="18" spans="1:8" ht="15" customHeight="1">
      <c r="A18" s="157">
        <f t="shared" si="0"/>
        <v>11</v>
      </c>
      <c r="B18" s="203">
        <v>24</v>
      </c>
      <c r="C18" s="158" t="str">
        <f>VLOOKUP(B18,Startlist!B:F,2,FALSE)</f>
        <v>MV4</v>
      </c>
      <c r="D18" s="159" t="str">
        <f>CONCATENATE(VLOOKUP(B18,Startlist!B:H,3,FALSE)," / ",VLOOKUP(B18,Startlist!B:H,4,FALSE))</f>
        <v>Kristo Subi / Raido Subi</v>
      </c>
      <c r="E18" s="160" t="str">
        <f>VLOOKUP(B18,Startlist!B:F,5,FALSE)</f>
        <v>EST</v>
      </c>
      <c r="F18" s="159" t="str">
        <f>VLOOKUP(B18,Startlist!B:H,7,FALSE)</f>
        <v>Honda Civic Type-R</v>
      </c>
      <c r="G18" s="159" t="str">
        <f>VLOOKUP(B18,Startlist!B:H,6,FALSE)</f>
        <v>ECOM MOTORSPORT</v>
      </c>
      <c r="H18" s="161" t="str">
        <f>VLOOKUP(B18,Results!B:U,14,FALSE)</f>
        <v> 4.56,2</v>
      </c>
    </row>
    <row r="19" spans="1:8" ht="15" customHeight="1">
      <c r="A19" s="157">
        <f t="shared" si="0"/>
        <v>12</v>
      </c>
      <c r="B19" s="203">
        <v>6</v>
      </c>
      <c r="C19" s="158" t="str">
        <f>VLOOKUP(B19,Startlist!B:F,2,FALSE)</f>
        <v>MV1</v>
      </c>
      <c r="D19" s="159" t="str">
        <f>CONCATENATE(VLOOKUP(B19,Startlist!B:H,3,FALSE)," / ",VLOOKUP(B19,Startlist!B:H,4,FALSE))</f>
        <v>Guntis Lielkajis / Vilnis Mikelsons</v>
      </c>
      <c r="E19" s="160" t="str">
        <f>VLOOKUP(B19,Startlist!B:F,5,FALSE)</f>
        <v>LAT</v>
      </c>
      <c r="F19" s="159" t="str">
        <f>VLOOKUP(B19,Startlist!B:H,7,FALSE)</f>
        <v>Mitsubishi Lancer Evo 9</v>
      </c>
      <c r="G19" s="159" t="str">
        <f>VLOOKUP(B19,Startlist!B:H,6,FALSE)</f>
        <v>CIEDRA RACING</v>
      </c>
      <c r="H19" s="161" t="str">
        <f>VLOOKUP(B19,Results!B:U,14,FALSE)</f>
        <v> 4.57,3</v>
      </c>
    </row>
    <row r="20" spans="1:8" ht="15" customHeight="1">
      <c r="A20" s="157">
        <f t="shared" si="0"/>
        <v>13</v>
      </c>
      <c r="B20" s="203">
        <v>28</v>
      </c>
      <c r="C20" s="158" t="str">
        <f>VLOOKUP(B20,Startlist!B:F,2,FALSE)</f>
        <v>MV4</v>
      </c>
      <c r="D20" s="159" t="str">
        <f>CONCATENATE(VLOOKUP(B20,Startlist!B:H,3,FALSE)," / ",VLOOKUP(B20,Startlist!B:H,4,FALSE))</f>
        <v>Karel Tölp / Martin Vihmann</v>
      </c>
      <c r="E20" s="160" t="str">
        <f>VLOOKUP(B20,Startlist!B:F,5,FALSE)</f>
        <v>EST</v>
      </c>
      <c r="F20" s="159" t="str">
        <f>VLOOKUP(B20,Startlist!B:H,7,FALSE)</f>
        <v>Honda Civic Type-R</v>
      </c>
      <c r="G20" s="159" t="str">
        <f>VLOOKUP(B20,Startlist!B:H,6,FALSE)</f>
        <v>ECOM MOTORSPORT</v>
      </c>
      <c r="H20" s="161" t="str">
        <f>VLOOKUP(B20,Results!B:U,14,FALSE)</f>
        <v> 4.58,6</v>
      </c>
    </row>
    <row r="21" spans="1:8" ht="15" customHeight="1">
      <c r="A21" s="157">
        <f t="shared" si="0"/>
        <v>14</v>
      </c>
      <c r="B21" s="203">
        <v>36</v>
      </c>
      <c r="C21" s="158" t="str">
        <f>VLOOKUP(B21,Startlist!B:F,2,FALSE)</f>
        <v>MV6</v>
      </c>
      <c r="D21" s="159" t="str">
        <f>CONCATENATE(VLOOKUP(B21,Startlist!B:H,3,FALSE)," / ",VLOOKUP(B21,Startlist!B:H,4,FALSE))</f>
        <v>Egidijus Valeisa / Povilas Reisas</v>
      </c>
      <c r="E21" s="160" t="str">
        <f>VLOOKUP(B21,Startlist!B:F,5,FALSE)</f>
        <v>LIT</v>
      </c>
      <c r="F21" s="159" t="str">
        <f>VLOOKUP(B21,Startlist!B:H,7,FALSE)</f>
        <v>BMW M3</v>
      </c>
      <c r="G21" s="159" t="str">
        <f>VLOOKUP(B21,Startlist!B:H,6,FALSE)</f>
        <v>4RACE</v>
      </c>
      <c r="H21" s="161" t="str">
        <f>VLOOKUP(B21,Results!B:U,14,FALSE)</f>
        <v> 5.00,5</v>
      </c>
    </row>
    <row r="22" spans="1:8" ht="15" customHeight="1">
      <c r="A22" s="157">
        <f t="shared" si="0"/>
        <v>15</v>
      </c>
      <c r="B22" s="203">
        <v>29</v>
      </c>
      <c r="C22" s="158" t="str">
        <f>VLOOKUP(B22,Startlist!B:F,2,FALSE)</f>
        <v>MV4</v>
      </c>
      <c r="D22" s="159" t="str">
        <f>CONCATENATE(VLOOKUP(B22,Startlist!B:H,3,FALSE)," / ",VLOOKUP(B22,Startlist!B:H,4,FALSE))</f>
        <v>David Sultanjants / Siim Oja</v>
      </c>
      <c r="E22" s="160" t="str">
        <f>VLOOKUP(B22,Startlist!B:F,5,FALSE)</f>
        <v>EST</v>
      </c>
      <c r="F22" s="159" t="str">
        <f>VLOOKUP(B22,Startlist!B:H,7,FALSE)</f>
        <v>Citroen DS3</v>
      </c>
      <c r="G22" s="159" t="str">
        <f>VLOOKUP(B22,Startlist!B:H,6,FALSE)</f>
        <v>MS RACING</v>
      </c>
      <c r="H22" s="161" t="str">
        <f>VLOOKUP(B22,Results!B:U,14,FALSE)</f>
        <v> 5.01,2</v>
      </c>
    </row>
    <row r="23" spans="1:8" ht="15" customHeight="1">
      <c r="A23" s="157">
        <f t="shared" si="0"/>
        <v>16</v>
      </c>
      <c r="B23" s="203">
        <v>35</v>
      </c>
      <c r="C23" s="158" t="str">
        <f>VLOOKUP(B23,Startlist!B:F,2,FALSE)</f>
        <v>MV5</v>
      </c>
      <c r="D23" s="159" t="str">
        <f>CONCATENATE(VLOOKUP(B23,Startlist!B:H,3,FALSE)," / ",VLOOKUP(B23,Startlist!B:H,4,FALSE))</f>
        <v>Janar Tänak / Janno Õunpuu</v>
      </c>
      <c r="E23" s="160" t="str">
        <f>VLOOKUP(B23,Startlist!B:F,5,FALSE)</f>
        <v>EST</v>
      </c>
      <c r="F23" s="159" t="str">
        <f>VLOOKUP(B23,Startlist!B:H,7,FALSE)</f>
        <v>Lada S1600</v>
      </c>
      <c r="G23" s="159" t="str">
        <f>VLOOKUP(B23,Startlist!B:H,6,FALSE)</f>
        <v>OT RACING</v>
      </c>
      <c r="H23" s="161" t="str">
        <f>VLOOKUP(B23,Results!B:U,14,FALSE)</f>
        <v> 5.02,4</v>
      </c>
    </row>
    <row r="24" spans="1:8" ht="15" customHeight="1">
      <c r="A24" s="157">
        <f t="shared" si="0"/>
        <v>17</v>
      </c>
      <c r="B24" s="203">
        <v>31</v>
      </c>
      <c r="C24" s="158" t="str">
        <f>VLOOKUP(B24,Startlist!B:F,2,FALSE)</f>
        <v>MV4</v>
      </c>
      <c r="D24" s="159" t="str">
        <f>CONCATENATE(VLOOKUP(B24,Startlist!B:H,3,FALSE)," / ",VLOOKUP(B24,Startlist!B:H,4,FALSE))</f>
        <v>Kaspar Kasari / Timo Kasesalu</v>
      </c>
      <c r="E24" s="160" t="str">
        <f>VLOOKUP(B24,Startlist!B:F,5,FALSE)</f>
        <v>EST</v>
      </c>
      <c r="F24" s="159" t="str">
        <f>VLOOKUP(B24,Startlist!B:H,7,FALSE)</f>
        <v>Honda Civic</v>
      </c>
      <c r="G24" s="159" t="str">
        <f>VLOOKUP(B24,Startlist!B:H,6,FALSE)</f>
        <v>ECOM MOTORSPORT</v>
      </c>
      <c r="H24" s="161" t="str">
        <f>VLOOKUP(B24,Results!B:U,14,FALSE)</f>
        <v> 5.02,6</v>
      </c>
    </row>
    <row r="25" spans="1:8" ht="15" customHeight="1">
      <c r="A25" s="157">
        <f t="shared" si="0"/>
        <v>18</v>
      </c>
      <c r="B25" s="203">
        <v>30</v>
      </c>
      <c r="C25" s="158" t="str">
        <f>VLOOKUP(B25,Startlist!B:F,2,FALSE)</f>
        <v>MV5</v>
      </c>
      <c r="D25" s="159" t="str">
        <f>CONCATENATE(VLOOKUP(B25,Startlist!B:H,3,FALSE)," / ",VLOOKUP(B25,Startlist!B:H,4,FALSE))</f>
        <v>Timmu Kōrge / Erik Vaasa</v>
      </c>
      <c r="E25" s="160" t="str">
        <f>VLOOKUP(B25,Startlist!B:F,5,FALSE)</f>
        <v>EST</v>
      </c>
      <c r="F25" s="159" t="str">
        <f>VLOOKUP(B25,Startlist!B:H,7,FALSE)</f>
        <v>Vaz 2105</v>
      </c>
      <c r="G25" s="159" t="str">
        <f>VLOOKUP(B25,Startlist!B:H,6,FALSE)</f>
        <v>GAZ RALLIKLUBI</v>
      </c>
      <c r="H25" s="161" t="str">
        <f>VLOOKUP(B25,Results!B:U,14,FALSE)</f>
        <v> 5.08,0</v>
      </c>
    </row>
    <row r="26" spans="1:8" ht="15" customHeight="1">
      <c r="A26" s="157">
        <f t="shared" si="0"/>
        <v>19</v>
      </c>
      <c r="B26" s="203">
        <v>210</v>
      </c>
      <c r="C26" s="158" t="str">
        <f>VLOOKUP(B26,Startlist!B:F,2,FALSE)</f>
        <v>MV3</v>
      </c>
      <c r="D26" s="159" t="str">
        <f>CONCATENATE(VLOOKUP(B26,Startlist!B:H,3,FALSE)," / ",VLOOKUP(B26,Startlist!B:H,4,FALSE))</f>
        <v>Aleksander Kudryavtsev / Sergei Larens</v>
      </c>
      <c r="E26" s="160" t="str">
        <f>VLOOKUP(B26,Startlist!B:F,5,FALSE)</f>
        <v>RUS / EST</v>
      </c>
      <c r="F26" s="159" t="str">
        <f>VLOOKUP(B26,Startlist!B:H,7,FALSE)</f>
        <v>Peugeot 208 R2</v>
      </c>
      <c r="G26" s="159" t="str">
        <f>VLOOKUP(B26,Startlist!B:H,6,FALSE)</f>
        <v>ALM MOTORSPORT</v>
      </c>
      <c r="H26" s="161" t="str">
        <f>VLOOKUP(B26,Results!B:U,14,FALSE)</f>
        <v> 5.08,4</v>
      </c>
    </row>
    <row r="27" spans="1:8" ht="15" customHeight="1">
      <c r="A27" s="157">
        <f t="shared" si="0"/>
        <v>20</v>
      </c>
      <c r="B27" s="203">
        <v>42</v>
      </c>
      <c r="C27" s="158" t="str">
        <f>VLOOKUP(B27,Startlist!B:F,2,FALSE)</f>
        <v>MV5</v>
      </c>
      <c r="D27" s="159" t="str">
        <f>CONCATENATE(VLOOKUP(B27,Startlist!B:H,3,FALSE)," / ",VLOOKUP(B27,Startlist!B:H,4,FALSE))</f>
        <v>Tauri Pihlas / Ott Kiil</v>
      </c>
      <c r="E27" s="160" t="str">
        <f>VLOOKUP(B27,Startlist!B:F,5,FALSE)</f>
        <v>EST</v>
      </c>
      <c r="F27" s="159" t="str">
        <f>VLOOKUP(B27,Startlist!B:H,7,FALSE)</f>
        <v>Toyota Starlet</v>
      </c>
      <c r="G27" s="159" t="str">
        <f>VLOOKUP(B27,Startlist!B:H,6,FALSE)</f>
        <v>SAR-TECH MOTORSPORT</v>
      </c>
      <c r="H27" s="161" t="str">
        <f>VLOOKUP(B27,Results!B:U,14,FALSE)</f>
        <v> 5.09,7</v>
      </c>
    </row>
    <row r="28" spans="1:8" ht="15" customHeight="1">
      <c r="A28" s="157">
        <f t="shared" si="0"/>
        <v>21</v>
      </c>
      <c r="B28" s="203">
        <v>47</v>
      </c>
      <c r="C28" s="158" t="str">
        <f>VLOOKUP(B28,Startlist!B:F,2,FALSE)</f>
        <v>MV7</v>
      </c>
      <c r="D28" s="159" t="str">
        <f>CONCATENATE(VLOOKUP(B28,Startlist!B:H,3,FALSE)," / ",VLOOKUP(B28,Startlist!B:H,4,FALSE))</f>
        <v>Henri Franke / Alain Sivous</v>
      </c>
      <c r="E28" s="160" t="str">
        <f>VLOOKUP(B28,Startlist!B:F,5,FALSE)</f>
        <v>EST</v>
      </c>
      <c r="F28" s="159" t="str">
        <f>VLOOKUP(B28,Startlist!B:H,7,FALSE)</f>
        <v>Subaru Impreza</v>
      </c>
      <c r="G28" s="159" t="str">
        <f>VLOOKUP(B28,Startlist!B:H,6,FALSE)</f>
        <v>ECOM MOTORSPORT</v>
      </c>
      <c r="H28" s="161" t="str">
        <f>VLOOKUP(B28,Results!B:U,14,FALSE)</f>
        <v> 5.12,9</v>
      </c>
    </row>
    <row r="29" spans="1:8" ht="15" customHeight="1">
      <c r="A29" s="157">
        <f t="shared" si="0"/>
        <v>22</v>
      </c>
      <c r="B29" s="203">
        <v>18</v>
      </c>
      <c r="C29" s="158" t="str">
        <f>VLOOKUP(B29,Startlist!B:F,2,FALSE)</f>
        <v>MV7</v>
      </c>
      <c r="D29" s="159" t="str">
        <f>CONCATENATE(VLOOKUP(B29,Startlist!B:H,3,FALSE)," / ",VLOOKUP(B29,Startlist!B:H,4,FALSE))</f>
        <v>Allan Ilves / Aivar Järvet</v>
      </c>
      <c r="E29" s="160" t="str">
        <f>VLOOKUP(B29,Startlist!B:F,5,FALSE)</f>
        <v>EST</v>
      </c>
      <c r="F29" s="159" t="str">
        <f>VLOOKUP(B29,Startlist!B:H,7,FALSE)</f>
        <v>Subaru Impreza</v>
      </c>
      <c r="G29" s="159" t="str">
        <f>VLOOKUP(B29,Startlist!B:H,6,FALSE)</f>
        <v>TIKKRI MOTORSPORT</v>
      </c>
      <c r="H29" s="161" t="str">
        <f>VLOOKUP(B29,Results!B:U,14,FALSE)</f>
        <v> 5.13,5</v>
      </c>
    </row>
    <row r="30" spans="1:8" ht="15" customHeight="1">
      <c r="A30" s="157">
        <f t="shared" si="0"/>
        <v>23</v>
      </c>
      <c r="B30" s="203">
        <v>43</v>
      </c>
      <c r="C30" s="158" t="str">
        <f>VLOOKUP(B30,Startlist!B:F,2,FALSE)</f>
        <v>MV4</v>
      </c>
      <c r="D30" s="159" t="str">
        <f>CONCATENATE(VLOOKUP(B30,Startlist!B:H,3,FALSE)," / ",VLOOKUP(B30,Startlist!B:H,4,FALSE))</f>
        <v>Karl Jalakas / Rando Tark</v>
      </c>
      <c r="E30" s="160" t="str">
        <f>VLOOKUP(B30,Startlist!B:F,5,FALSE)</f>
        <v>EST</v>
      </c>
      <c r="F30" s="159" t="str">
        <f>VLOOKUP(B30,Startlist!B:H,7,FALSE)</f>
        <v>BMW Compact</v>
      </c>
      <c r="G30" s="159" t="str">
        <f>VLOOKUP(B30,Startlist!B:H,6,FALSE)</f>
        <v>SAR-TECH MOTORSPORT</v>
      </c>
      <c r="H30" s="161" t="str">
        <f>VLOOKUP(B30,Results!B:U,14,FALSE)</f>
        <v> 5.16,7</v>
      </c>
    </row>
    <row r="31" spans="1:8" ht="15" customHeight="1">
      <c r="A31" s="157">
        <f t="shared" si="0"/>
        <v>24</v>
      </c>
      <c r="B31" s="203">
        <v>39</v>
      </c>
      <c r="C31" s="158" t="str">
        <f>VLOOKUP(B31,Startlist!B:F,2,FALSE)</f>
        <v>MV5</v>
      </c>
      <c r="D31" s="159" t="str">
        <f>CONCATENATE(VLOOKUP(B31,Startlist!B:H,3,FALSE)," / ",VLOOKUP(B31,Startlist!B:H,4,FALSE))</f>
        <v>Kermo Laus / Kauri Pannas</v>
      </c>
      <c r="E31" s="160" t="str">
        <f>VLOOKUP(B31,Startlist!B:F,5,FALSE)</f>
        <v>EST</v>
      </c>
      <c r="F31" s="159" t="str">
        <f>VLOOKUP(B31,Startlist!B:H,7,FALSE)</f>
        <v>Nissan Sunny</v>
      </c>
      <c r="G31" s="159" t="str">
        <f>VLOOKUP(B31,Startlist!B:H,6,FALSE)</f>
        <v>SAR-TECH MOTORSPORT</v>
      </c>
      <c r="H31" s="161" t="str">
        <f>VLOOKUP(B31,Results!B:U,14,FALSE)</f>
        <v> 5.16,8</v>
      </c>
    </row>
    <row r="32" spans="1:8" ht="15" customHeight="1">
      <c r="A32" s="157">
        <f t="shared" si="0"/>
        <v>25</v>
      </c>
      <c r="B32" s="203">
        <v>33</v>
      </c>
      <c r="C32" s="158" t="str">
        <f>VLOOKUP(B32,Startlist!B:F,2,FALSE)</f>
        <v>MV7</v>
      </c>
      <c r="D32" s="159" t="str">
        <f>CONCATENATE(VLOOKUP(B32,Startlist!B:H,3,FALSE)," / ",VLOOKUP(B32,Startlist!B:H,4,FALSE))</f>
        <v>Vadim Kuznetsov / Roman Kapustin</v>
      </c>
      <c r="E32" s="160" t="str">
        <f>VLOOKUP(B32,Startlist!B:F,5,FALSE)</f>
        <v>RUS</v>
      </c>
      <c r="F32" s="159" t="str">
        <f>VLOOKUP(B32,Startlist!B:H,7,FALSE)</f>
        <v>Mitsubishi Lancer Evo 8</v>
      </c>
      <c r="G32" s="159" t="str">
        <f>VLOOKUP(B32,Startlist!B:H,6,FALSE)</f>
        <v>TIKKRI MOTORSPORT</v>
      </c>
      <c r="H32" s="161" t="str">
        <f>VLOOKUP(B32,Results!B:U,14,FALSE)</f>
        <v> 5.20,0</v>
      </c>
    </row>
    <row r="33" spans="1:8" ht="15" customHeight="1">
      <c r="A33" s="157">
        <f t="shared" si="0"/>
        <v>26</v>
      </c>
      <c r="B33" s="203">
        <v>37</v>
      </c>
      <c r="C33" s="158" t="str">
        <f>VLOOKUP(B33,Startlist!B:F,2,FALSE)</f>
        <v>MV4</v>
      </c>
      <c r="D33" s="159" t="str">
        <f>CONCATENATE(VLOOKUP(B33,Startlist!B:H,3,FALSE)," / ",VLOOKUP(B33,Startlist!B:H,4,FALSE))</f>
        <v>Raido Laulik / Tōnis Viidas</v>
      </c>
      <c r="E33" s="160" t="str">
        <f>VLOOKUP(B33,Startlist!B:F,5,FALSE)</f>
        <v>EST</v>
      </c>
      <c r="F33" s="159" t="str">
        <f>VLOOKUP(B33,Startlist!B:H,7,FALSE)</f>
        <v>Nissan Sunny GTI</v>
      </c>
      <c r="G33" s="159" t="str">
        <f>VLOOKUP(B33,Startlist!B:H,6,FALSE)</f>
        <v>SAR-TECH MOTORSPORT</v>
      </c>
      <c r="H33" s="161" t="str">
        <f>VLOOKUP(B33,Results!B:U,14,FALSE)</f>
        <v> 5.23,1</v>
      </c>
    </row>
    <row r="34" spans="1:8" ht="15" customHeight="1">
      <c r="A34" s="157">
        <f t="shared" si="0"/>
        <v>27</v>
      </c>
      <c r="B34" s="203">
        <v>40</v>
      </c>
      <c r="C34" s="158" t="str">
        <f>VLOOKUP(B34,Startlist!B:F,2,FALSE)</f>
        <v>MV4</v>
      </c>
      <c r="D34" s="159" t="str">
        <f>CONCATENATE(VLOOKUP(B34,Startlist!B:H,3,FALSE)," / ",VLOOKUP(B34,Startlist!B:H,4,FALSE))</f>
        <v>Silver Sōmer / Marko Heinoja</v>
      </c>
      <c r="E34" s="160" t="str">
        <f>VLOOKUP(B34,Startlist!B:F,5,FALSE)</f>
        <v>EST</v>
      </c>
      <c r="F34" s="159" t="str">
        <f>VLOOKUP(B34,Startlist!B:H,7,FALSE)</f>
        <v>Opel Astra</v>
      </c>
      <c r="G34" s="159" t="str">
        <f>VLOOKUP(B34,Startlist!B:H,6,FALSE)</f>
        <v>ECOM MOTORSPORT</v>
      </c>
      <c r="H34" s="161" t="str">
        <f>VLOOKUP(B34,Results!B:U,14,FALSE)</f>
        <v> 5.24,2</v>
      </c>
    </row>
    <row r="35" spans="1:8" ht="15" customHeight="1">
      <c r="A35" s="157">
        <f t="shared" si="0"/>
        <v>28</v>
      </c>
      <c r="B35" s="203">
        <v>44</v>
      </c>
      <c r="C35" s="158" t="str">
        <f>VLOOKUP(B35,Startlist!B:F,2,FALSE)</f>
        <v>MV5</v>
      </c>
      <c r="D35" s="159" t="str">
        <f>CONCATENATE(VLOOKUP(B35,Startlist!B:H,3,FALSE)," / ",VLOOKUP(B35,Startlist!B:H,4,FALSE))</f>
        <v>Klim Baikov / Andrey Kleshchev</v>
      </c>
      <c r="E35" s="160" t="str">
        <f>VLOOKUP(B35,Startlist!B:F,5,FALSE)</f>
        <v>RUS</v>
      </c>
      <c r="F35" s="159" t="str">
        <f>VLOOKUP(B35,Startlist!B:H,7,FALSE)</f>
        <v>Lada 2105</v>
      </c>
      <c r="G35" s="159" t="str">
        <f>VLOOKUP(B35,Startlist!B:H,6,FALSE)</f>
        <v>KLIM BAIKOV</v>
      </c>
      <c r="H35" s="161" t="str">
        <f>VLOOKUP(B35,Results!B:U,14,FALSE)</f>
        <v> 5.24,3</v>
      </c>
    </row>
    <row r="36" spans="1:8" ht="15" customHeight="1">
      <c r="A36" s="157">
        <f t="shared" si="0"/>
        <v>29</v>
      </c>
      <c r="B36" s="203">
        <v>45</v>
      </c>
      <c r="C36" s="158" t="str">
        <f>VLOOKUP(B36,Startlist!B:F,2,FALSE)</f>
        <v>MV6</v>
      </c>
      <c r="D36" s="159" t="str">
        <f>CONCATENATE(VLOOKUP(B36,Startlist!B:H,3,FALSE)," / ",VLOOKUP(B36,Startlist!B:H,4,FALSE))</f>
        <v>Ander Elevant / Priit Piir</v>
      </c>
      <c r="E36" s="160" t="str">
        <f>VLOOKUP(B36,Startlist!B:F,5,FALSE)</f>
        <v>EST</v>
      </c>
      <c r="F36" s="159" t="str">
        <f>VLOOKUP(B36,Startlist!B:H,7,FALSE)</f>
        <v>BMW M3</v>
      </c>
      <c r="G36" s="159" t="str">
        <f>VLOOKUP(B36,Startlist!B:H,6,FALSE)</f>
        <v>MS RACING</v>
      </c>
      <c r="H36" s="161" t="str">
        <f>VLOOKUP(B36,Results!B:U,14,FALSE)</f>
        <v> 5.28,4</v>
      </c>
    </row>
    <row r="37" spans="1:8" ht="15" customHeight="1">
      <c r="A37" s="157">
        <f t="shared" si="0"/>
        <v>30</v>
      </c>
      <c r="B37" s="203">
        <v>46</v>
      </c>
      <c r="C37" s="158" t="str">
        <f>VLOOKUP(B37,Startlist!B:F,2,FALSE)</f>
        <v>MV5</v>
      </c>
      <c r="D37" s="159" t="str">
        <f>CONCATENATE(VLOOKUP(B37,Startlist!B:H,3,FALSE)," / ",VLOOKUP(B37,Startlist!B:H,4,FALSE))</f>
        <v>Raigo Vilbiks / Hellu Smorodin</v>
      </c>
      <c r="E37" s="160" t="str">
        <f>VLOOKUP(B37,Startlist!B:F,5,FALSE)</f>
        <v>EST</v>
      </c>
      <c r="F37" s="159" t="str">
        <f>VLOOKUP(B37,Startlist!B:H,7,FALSE)</f>
        <v>Lada Samara</v>
      </c>
      <c r="G37" s="159" t="str">
        <f>VLOOKUP(B37,Startlist!B:H,6,FALSE)</f>
        <v>ECOM MOTORSPORT</v>
      </c>
      <c r="H37" s="161" t="str">
        <f>VLOOKUP(B37,Results!B:U,14,FALSE)</f>
        <v> 5.28,6</v>
      </c>
    </row>
    <row r="38" spans="1:8" ht="15" customHeight="1">
      <c r="A38" s="157">
        <f t="shared" si="0"/>
        <v>31</v>
      </c>
      <c r="B38" s="203">
        <v>41</v>
      </c>
      <c r="C38" s="158" t="str">
        <f>VLOOKUP(B38,Startlist!B:F,2,FALSE)</f>
        <v>MV5</v>
      </c>
      <c r="D38" s="159" t="str">
        <f>CONCATENATE(VLOOKUP(B38,Startlist!B:H,3,FALSE)," / ",VLOOKUP(B38,Startlist!B:H,4,FALSE))</f>
        <v>Steven Viilo / Jakko Viilo</v>
      </c>
      <c r="E38" s="160" t="str">
        <f>VLOOKUP(B38,Startlist!B:F,5,FALSE)</f>
        <v>EST</v>
      </c>
      <c r="F38" s="159" t="str">
        <f>VLOOKUP(B38,Startlist!B:H,7,FALSE)</f>
        <v>Toyota Starlet</v>
      </c>
      <c r="G38" s="159" t="str">
        <f>VLOOKUP(B38,Startlist!B:H,6,FALSE)</f>
        <v>ECOM MOTORSPORT</v>
      </c>
      <c r="H38" s="161" t="str">
        <f>VLOOKUP(B38,Results!B:U,14,FALSE)</f>
        <v> 5.29,6</v>
      </c>
    </row>
    <row r="39" spans="1:8" ht="15" customHeight="1">
      <c r="A39" s="157">
        <f t="shared" si="0"/>
        <v>32</v>
      </c>
      <c r="B39" s="203">
        <v>51</v>
      </c>
      <c r="C39" s="158" t="str">
        <f>VLOOKUP(B39,Startlist!B:F,2,FALSE)</f>
        <v>MV6</v>
      </c>
      <c r="D39" s="159" t="str">
        <f>CONCATENATE(VLOOKUP(B39,Startlist!B:H,3,FALSE)," / ",VLOOKUP(B39,Startlist!B:H,4,FALSE))</f>
        <v>Henri Hallik / Urmo Piigli</v>
      </c>
      <c r="E39" s="160" t="str">
        <f>VLOOKUP(B39,Startlist!B:F,5,FALSE)</f>
        <v>EST</v>
      </c>
      <c r="F39" s="159" t="str">
        <f>VLOOKUP(B39,Startlist!B:H,7,FALSE)</f>
        <v>BMW 325i</v>
      </c>
      <c r="G39" s="159" t="str">
        <f>VLOOKUP(B39,Startlist!B:H,6,FALSE)</f>
        <v>PROREHV RALLY TEAM</v>
      </c>
      <c r="H39" s="161" t="str">
        <f>VLOOKUP(B39,Results!B:U,14,FALSE)</f>
        <v> 5.43,1</v>
      </c>
    </row>
    <row r="40" spans="1:8" ht="15" customHeight="1">
      <c r="A40" s="157">
        <f aca="true" t="shared" si="1" ref="A40:A48">A39+1</f>
        <v>33</v>
      </c>
      <c r="B40" s="203">
        <v>57</v>
      </c>
      <c r="C40" s="158" t="str">
        <f>VLOOKUP(B40,Startlist!B:F,2,FALSE)</f>
        <v>MV8</v>
      </c>
      <c r="D40" s="159" t="str">
        <f>CONCATENATE(VLOOKUP(B40,Startlist!B:H,3,FALSE)," / ",VLOOKUP(B40,Startlist!B:H,4,FALSE))</f>
        <v>Tarmo Silt / Raido Loel</v>
      </c>
      <c r="E40" s="160" t="str">
        <f>VLOOKUP(B40,Startlist!B:F,5,FALSE)</f>
        <v>EST</v>
      </c>
      <c r="F40" s="159" t="str">
        <f>VLOOKUP(B40,Startlist!B:H,7,FALSE)</f>
        <v>Gaz 51</v>
      </c>
      <c r="G40" s="159" t="str">
        <f>VLOOKUP(B40,Startlist!B:H,6,FALSE)</f>
        <v>GAZ RALLIKLUBI</v>
      </c>
      <c r="H40" s="161" t="str">
        <f>VLOOKUP(B40,Results!B:U,14,FALSE)</f>
        <v> 5.43,6</v>
      </c>
    </row>
    <row r="41" spans="1:8" ht="15" customHeight="1">
      <c r="A41" s="157">
        <f t="shared" si="1"/>
        <v>34</v>
      </c>
      <c r="B41" s="203">
        <v>53</v>
      </c>
      <c r="C41" s="158" t="str">
        <f>VLOOKUP(B41,Startlist!B:F,2,FALSE)</f>
        <v>MV8</v>
      </c>
      <c r="D41" s="159" t="str">
        <f>CONCATENATE(VLOOKUP(B41,Startlist!B:H,3,FALSE)," / ",VLOOKUP(B41,Startlist!B:H,4,FALSE))</f>
        <v>Taavi Niinemets / Esko Allika</v>
      </c>
      <c r="E41" s="160" t="str">
        <f>VLOOKUP(B41,Startlist!B:F,5,FALSE)</f>
        <v>EST</v>
      </c>
      <c r="F41" s="159" t="str">
        <f>VLOOKUP(B41,Startlist!B:H,7,FALSE)</f>
        <v>Gaz 51A</v>
      </c>
      <c r="G41" s="159" t="str">
        <f>VLOOKUP(B41,Startlist!B:H,6,FALSE)</f>
        <v>GAZ RALLIKLUBI</v>
      </c>
      <c r="H41" s="161" t="str">
        <f>VLOOKUP(B41,Results!B:U,14,FALSE)</f>
        <v> 5.44,8</v>
      </c>
    </row>
    <row r="42" spans="1:8" ht="15" customHeight="1">
      <c r="A42" s="157">
        <f t="shared" si="1"/>
        <v>35</v>
      </c>
      <c r="B42" s="203">
        <v>50</v>
      </c>
      <c r="C42" s="158" t="str">
        <f>VLOOKUP(B42,Startlist!B:F,2,FALSE)</f>
        <v>MV4</v>
      </c>
      <c r="D42" s="159" t="str">
        <f>CONCATENATE(VLOOKUP(B42,Startlist!B:H,3,FALSE)," / ",VLOOKUP(B42,Startlist!B:H,4,FALSE))</f>
        <v>Karl Küttim / Tiina Ehrbach</v>
      </c>
      <c r="E42" s="160" t="str">
        <f>VLOOKUP(B42,Startlist!B:F,5,FALSE)</f>
        <v>EST</v>
      </c>
      <c r="F42" s="159" t="str">
        <f>VLOOKUP(B42,Startlist!B:H,7,FALSE)</f>
        <v>Nissan Sunny</v>
      </c>
      <c r="G42" s="159" t="str">
        <f>VLOOKUP(B42,Startlist!B:H,6,FALSE)</f>
        <v>ECOM MOTORSPORT</v>
      </c>
      <c r="H42" s="161" t="str">
        <f>VLOOKUP(B42,Results!B:U,14,FALSE)</f>
        <v> 5.46,5</v>
      </c>
    </row>
    <row r="43" spans="1:8" ht="15" customHeight="1">
      <c r="A43" s="157">
        <f t="shared" si="1"/>
        <v>36</v>
      </c>
      <c r="B43" s="203">
        <v>54</v>
      </c>
      <c r="C43" s="158" t="str">
        <f>VLOOKUP(B43,Startlist!B:F,2,FALSE)</f>
        <v>MV8</v>
      </c>
      <c r="D43" s="159" t="str">
        <f>CONCATENATE(VLOOKUP(B43,Startlist!B:H,3,FALSE)," / ",VLOOKUP(B43,Startlist!B:H,4,FALSE))</f>
        <v>Rainer Tuberik / Tauri Taevas</v>
      </c>
      <c r="E43" s="160" t="str">
        <f>VLOOKUP(B43,Startlist!B:F,5,FALSE)</f>
        <v>EST</v>
      </c>
      <c r="F43" s="159" t="str">
        <f>VLOOKUP(B43,Startlist!B:H,7,FALSE)</f>
        <v>Gaz 51</v>
      </c>
      <c r="G43" s="159" t="str">
        <f>VLOOKUP(B43,Startlist!B:H,6,FALSE)</f>
        <v>GAZ RALLIKLUBI</v>
      </c>
      <c r="H43" s="161" t="str">
        <f>VLOOKUP(B43,Results!B:U,14,FALSE)</f>
        <v> 5.47,0</v>
      </c>
    </row>
    <row r="44" spans="1:8" ht="15" customHeight="1">
      <c r="A44" s="157">
        <f t="shared" si="1"/>
        <v>37</v>
      </c>
      <c r="B44" s="203">
        <v>59</v>
      </c>
      <c r="C44" s="158" t="str">
        <f>VLOOKUP(B44,Startlist!B:F,2,FALSE)</f>
        <v>MV8</v>
      </c>
      <c r="D44" s="159" t="str">
        <f>CONCATENATE(VLOOKUP(B44,Startlist!B:H,3,FALSE)," / ",VLOOKUP(B44,Startlist!B:H,4,FALSE))</f>
        <v>Veiko Liukanen / Toivo Liukanen</v>
      </c>
      <c r="E44" s="160" t="str">
        <f>VLOOKUP(B44,Startlist!B:F,5,FALSE)</f>
        <v>EST</v>
      </c>
      <c r="F44" s="159" t="str">
        <f>VLOOKUP(B44,Startlist!B:H,7,FALSE)</f>
        <v>Gaz 51</v>
      </c>
      <c r="G44" s="159" t="str">
        <f>VLOOKUP(B44,Startlist!B:H,6,FALSE)</f>
        <v>ECOM MOTORSPORT</v>
      </c>
      <c r="H44" s="161" t="str">
        <f>VLOOKUP(B44,Results!B:U,14,FALSE)</f>
        <v> 5.51,4</v>
      </c>
    </row>
    <row r="45" spans="1:8" ht="15" customHeight="1">
      <c r="A45" s="157">
        <f t="shared" si="1"/>
        <v>38</v>
      </c>
      <c r="B45" s="203">
        <v>49</v>
      </c>
      <c r="C45" s="158" t="str">
        <f>VLOOKUP(B45,Startlist!B:F,2,FALSE)</f>
        <v>MV4</v>
      </c>
      <c r="D45" s="159" t="str">
        <f>CONCATENATE(VLOOKUP(B45,Startlist!B:H,3,FALSE)," / ",VLOOKUP(B45,Startlist!B:H,4,FALSE))</f>
        <v>Priit Estermaa / Raino Friedemann</v>
      </c>
      <c r="E45" s="160" t="str">
        <f>VLOOKUP(B45,Startlist!B:F,5,FALSE)</f>
        <v>EST</v>
      </c>
      <c r="F45" s="159" t="str">
        <f>VLOOKUP(B45,Startlist!B:H,7,FALSE)</f>
        <v>Nissan Sunny</v>
      </c>
      <c r="G45" s="159" t="str">
        <f>VLOOKUP(B45,Startlist!B:H,6,FALSE)</f>
        <v>KAUR MOTORSPORT</v>
      </c>
      <c r="H45" s="161" t="str">
        <f>VLOOKUP(B45,Results!B:U,14,FALSE)</f>
        <v> 5.51,9</v>
      </c>
    </row>
    <row r="46" spans="1:8" ht="15" customHeight="1">
      <c r="A46" s="157">
        <f t="shared" si="1"/>
        <v>39</v>
      </c>
      <c r="B46" s="203">
        <v>60</v>
      </c>
      <c r="C46" s="158" t="str">
        <f>VLOOKUP(B46,Startlist!B:F,2,FALSE)</f>
        <v>MV8</v>
      </c>
      <c r="D46" s="159" t="str">
        <f>CONCATENATE(VLOOKUP(B46,Startlist!B:H,3,FALSE)," / ",VLOOKUP(B46,Startlist!B:H,4,FALSE))</f>
        <v>Tarmo Bortnik / Indrek Tulp</v>
      </c>
      <c r="E46" s="160" t="str">
        <f>VLOOKUP(B46,Startlist!B:F,5,FALSE)</f>
        <v>EST</v>
      </c>
      <c r="F46" s="159" t="str">
        <f>VLOOKUP(B46,Startlist!B:H,7,FALSE)</f>
        <v>Gaz 51A</v>
      </c>
      <c r="G46" s="159" t="str">
        <f>VLOOKUP(B46,Startlist!B:H,6,FALSE)</f>
        <v>GAZ RALLIKLUBI</v>
      </c>
      <c r="H46" s="161" t="str">
        <f>VLOOKUP(B46,Results!B:U,14,FALSE)</f>
        <v> 5.55,8</v>
      </c>
    </row>
    <row r="47" spans="1:8" ht="15" customHeight="1">
      <c r="A47" s="157">
        <f t="shared" si="1"/>
        <v>40</v>
      </c>
      <c r="B47" s="203">
        <v>52</v>
      </c>
      <c r="C47" s="158" t="str">
        <f>VLOOKUP(B47,Startlist!B:F,2,FALSE)</f>
        <v>MV4</v>
      </c>
      <c r="D47" s="159" t="str">
        <f>CONCATENATE(VLOOKUP(B47,Startlist!B:H,3,FALSE)," / ",VLOOKUP(B47,Startlist!B:H,4,FALSE))</f>
        <v>Andres Ditmann / Jan Nōlvak</v>
      </c>
      <c r="E47" s="160" t="str">
        <f>VLOOKUP(B47,Startlist!B:F,5,FALSE)</f>
        <v>EST</v>
      </c>
      <c r="F47" s="159" t="str">
        <f>VLOOKUP(B47,Startlist!B:H,7,FALSE)</f>
        <v>VW Golf II</v>
      </c>
      <c r="G47" s="159" t="str">
        <f>VLOOKUP(B47,Startlist!B:H,6,FALSE)</f>
        <v>RS RACING TEAM</v>
      </c>
      <c r="H47" s="161" t="str">
        <f>VLOOKUP(B47,Results!B:U,14,FALSE)</f>
        <v> 5.56,2</v>
      </c>
    </row>
    <row r="48" spans="1:8" ht="15" customHeight="1">
      <c r="A48" s="157">
        <f t="shared" si="1"/>
        <v>41</v>
      </c>
      <c r="B48" s="203">
        <v>56</v>
      </c>
      <c r="C48" s="158" t="str">
        <f>VLOOKUP(B48,Startlist!B:F,2,FALSE)</f>
        <v>MV8</v>
      </c>
      <c r="D48" s="159" t="str">
        <f>CONCATENATE(VLOOKUP(B48,Startlist!B:H,3,FALSE)," / ",VLOOKUP(B48,Startlist!B:H,4,FALSE))</f>
        <v>Kristo Laadre / Andres Lichtfeldt</v>
      </c>
      <c r="E48" s="160" t="str">
        <f>VLOOKUP(B48,Startlist!B:F,5,FALSE)</f>
        <v>EST</v>
      </c>
      <c r="F48" s="159" t="str">
        <f>VLOOKUP(B48,Startlist!B:H,7,FALSE)</f>
        <v>Gaz 51A</v>
      </c>
      <c r="G48" s="159" t="str">
        <f>VLOOKUP(B48,Startlist!B:H,6,FALSE)</f>
        <v>GAZ RALLIKLUBI</v>
      </c>
      <c r="H48" s="161" t="str">
        <f>VLOOKUP(B48,Results!B:U,14,FALSE)</f>
        <v> 5.58,8</v>
      </c>
    </row>
  </sheetData>
  <sheetProtection/>
  <autoFilter ref="A7:H39"/>
  <printOptions horizont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1:T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3.421875" style="0" customWidth="1"/>
    <col min="4" max="17" width="6.7109375" style="0" customWidth="1"/>
    <col min="18" max="18" width="14.57421875" style="0" customWidth="1"/>
  </cols>
  <sheetData>
    <row r="1" spans="1:20" ht="6" customHeight="1">
      <c r="A1" s="5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47"/>
      <c r="T1" s="137"/>
    </row>
    <row r="2" spans="1:20" ht="15.75">
      <c r="A2" s="274" t="str">
        <f>Startlist!$F4</f>
        <v>TALLINNA RALLY 2016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47"/>
      <c r="T2" s="137"/>
    </row>
    <row r="3" spans="1:20" ht="15">
      <c r="A3" s="275" t="str">
        <f>Startlist!$F5</f>
        <v>August 26-27, 2016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47"/>
      <c r="T3" s="137"/>
    </row>
    <row r="4" spans="1:20" ht="15">
      <c r="A4" s="275" t="str">
        <f>Startlist!$F6</f>
        <v>Harjumaa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47"/>
      <c r="T4" s="137"/>
    </row>
    <row r="5" spans="1:20" ht="15">
      <c r="A5" s="11" t="s">
        <v>191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137"/>
    </row>
    <row r="6" spans="1:20" ht="12.75">
      <c r="A6" s="35" t="s">
        <v>29</v>
      </c>
      <c r="B6" s="27" t="s">
        <v>30</v>
      </c>
      <c r="C6" s="28" t="s">
        <v>31</v>
      </c>
      <c r="D6" s="284" t="s">
        <v>56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26" t="s">
        <v>40</v>
      </c>
      <c r="R6" s="26" t="s">
        <v>50</v>
      </c>
      <c r="S6" s="47"/>
      <c r="T6" s="137"/>
    </row>
    <row r="7" spans="1:20" ht="12.75">
      <c r="A7" s="34" t="s">
        <v>52</v>
      </c>
      <c r="B7" s="29"/>
      <c r="C7" s="30" t="s">
        <v>27</v>
      </c>
      <c r="D7" s="31" t="s">
        <v>32</v>
      </c>
      <c r="E7" s="48" t="s">
        <v>33</v>
      </c>
      <c r="F7" s="48" t="s">
        <v>34</v>
      </c>
      <c r="G7" s="48" t="s">
        <v>35</v>
      </c>
      <c r="H7" s="48" t="s">
        <v>36</v>
      </c>
      <c r="I7" s="48" t="s">
        <v>37</v>
      </c>
      <c r="J7" s="48" t="s">
        <v>38</v>
      </c>
      <c r="K7" s="48" t="s">
        <v>120</v>
      </c>
      <c r="L7" s="48" t="s">
        <v>130</v>
      </c>
      <c r="M7" s="48" t="s">
        <v>207</v>
      </c>
      <c r="N7" s="48" t="s">
        <v>208</v>
      </c>
      <c r="O7" s="251" t="s">
        <v>339</v>
      </c>
      <c r="P7" s="32">
        <v>13</v>
      </c>
      <c r="Q7" s="33"/>
      <c r="R7" s="34" t="s">
        <v>51</v>
      </c>
      <c r="S7" s="47"/>
      <c r="T7" s="137"/>
    </row>
    <row r="8" spans="1:20" ht="12.75">
      <c r="A8" s="66" t="s">
        <v>1705</v>
      </c>
      <c r="B8" s="72">
        <v>209</v>
      </c>
      <c r="C8" s="67" t="s">
        <v>486</v>
      </c>
      <c r="D8" s="144" t="s">
        <v>636</v>
      </c>
      <c r="E8" s="145" t="s">
        <v>637</v>
      </c>
      <c r="F8" s="145" t="s">
        <v>638</v>
      </c>
      <c r="G8" s="145" t="s">
        <v>639</v>
      </c>
      <c r="H8" s="145" t="s">
        <v>1269</v>
      </c>
      <c r="I8" s="145" t="s">
        <v>1359</v>
      </c>
      <c r="J8" s="145" t="s">
        <v>1360</v>
      </c>
      <c r="K8" s="145" t="s">
        <v>1361</v>
      </c>
      <c r="L8" s="145" t="s">
        <v>1706</v>
      </c>
      <c r="M8" s="145" t="s">
        <v>471</v>
      </c>
      <c r="N8" s="145" t="s">
        <v>1707</v>
      </c>
      <c r="O8" s="145" t="s">
        <v>1708</v>
      </c>
      <c r="P8" s="146" t="s">
        <v>1709</v>
      </c>
      <c r="Q8" s="61"/>
      <c r="R8" s="62" t="s">
        <v>1710</v>
      </c>
      <c r="S8" s="53"/>
      <c r="T8" s="136"/>
    </row>
    <row r="9" spans="1:20" ht="12.75">
      <c r="A9" s="63" t="s">
        <v>114</v>
      </c>
      <c r="B9" s="68"/>
      <c r="C9" s="69" t="s">
        <v>88</v>
      </c>
      <c r="D9" s="147" t="s">
        <v>854</v>
      </c>
      <c r="E9" s="148" t="s">
        <v>718</v>
      </c>
      <c r="F9" s="148" t="s">
        <v>711</v>
      </c>
      <c r="G9" s="148" t="s">
        <v>854</v>
      </c>
      <c r="H9" s="148" t="s">
        <v>589</v>
      </c>
      <c r="I9" s="148" t="s">
        <v>854</v>
      </c>
      <c r="J9" s="148" t="s">
        <v>1348</v>
      </c>
      <c r="K9" s="148" t="s">
        <v>729</v>
      </c>
      <c r="L9" s="148" t="s">
        <v>1304</v>
      </c>
      <c r="M9" s="148" t="s">
        <v>728</v>
      </c>
      <c r="N9" s="148" t="s">
        <v>1309</v>
      </c>
      <c r="O9" s="148" t="s">
        <v>842</v>
      </c>
      <c r="P9" s="149" t="s">
        <v>649</v>
      </c>
      <c r="Q9" s="70"/>
      <c r="R9" s="71" t="s">
        <v>1711</v>
      </c>
      <c r="S9" s="53"/>
      <c r="T9" s="136"/>
    </row>
    <row r="10" spans="1:20" ht="12.75">
      <c r="A10" s="66" t="s">
        <v>1327</v>
      </c>
      <c r="B10" s="72">
        <v>207</v>
      </c>
      <c r="C10" s="67" t="s">
        <v>544</v>
      </c>
      <c r="D10" s="144" t="s">
        <v>659</v>
      </c>
      <c r="E10" s="145" t="s">
        <v>660</v>
      </c>
      <c r="F10" s="145" t="s">
        <v>661</v>
      </c>
      <c r="G10" s="145" t="s">
        <v>662</v>
      </c>
      <c r="H10" s="145" t="s">
        <v>1322</v>
      </c>
      <c r="I10" s="145" t="s">
        <v>1323</v>
      </c>
      <c r="J10" s="145" t="s">
        <v>1590</v>
      </c>
      <c r="K10" s="145" t="s">
        <v>1324</v>
      </c>
      <c r="L10" s="145" t="s">
        <v>1750</v>
      </c>
      <c r="M10" s="145" t="s">
        <v>555</v>
      </c>
      <c r="N10" s="145" t="s">
        <v>1744</v>
      </c>
      <c r="O10" s="145" t="s">
        <v>1751</v>
      </c>
      <c r="P10" s="146" t="s">
        <v>1752</v>
      </c>
      <c r="Q10" s="61"/>
      <c r="R10" s="62" t="s">
        <v>1753</v>
      </c>
      <c r="S10" s="53"/>
      <c r="T10" s="136"/>
    </row>
    <row r="11" spans="1:20" ht="12.75">
      <c r="A11" s="63" t="s">
        <v>114</v>
      </c>
      <c r="B11" s="68"/>
      <c r="C11" s="69" t="s">
        <v>88</v>
      </c>
      <c r="D11" s="147" t="s">
        <v>745</v>
      </c>
      <c r="E11" s="148" t="s">
        <v>751</v>
      </c>
      <c r="F11" s="148" t="s">
        <v>917</v>
      </c>
      <c r="G11" s="148" t="s">
        <v>736</v>
      </c>
      <c r="H11" s="148" t="s">
        <v>856</v>
      </c>
      <c r="I11" s="148" t="s">
        <v>729</v>
      </c>
      <c r="J11" s="148" t="s">
        <v>856</v>
      </c>
      <c r="K11" s="148" t="s">
        <v>917</v>
      </c>
      <c r="L11" s="148" t="s">
        <v>1366</v>
      </c>
      <c r="M11" s="148" t="s">
        <v>1754</v>
      </c>
      <c r="N11" s="148" t="s">
        <v>690</v>
      </c>
      <c r="O11" s="148" t="s">
        <v>1366</v>
      </c>
      <c r="P11" s="149" t="s">
        <v>690</v>
      </c>
      <c r="Q11" s="70"/>
      <c r="R11" s="71" t="s">
        <v>1755</v>
      </c>
      <c r="S11" s="53"/>
      <c r="T11" s="136"/>
    </row>
    <row r="12" spans="1:20" ht="12.75" customHeight="1">
      <c r="A12" s="66"/>
      <c r="B12" s="72">
        <v>205</v>
      </c>
      <c r="C12" s="67" t="s">
        <v>542</v>
      </c>
      <c r="D12" s="144" t="s">
        <v>644</v>
      </c>
      <c r="E12" s="145" t="s">
        <v>645</v>
      </c>
      <c r="F12" s="145" t="s">
        <v>646</v>
      </c>
      <c r="G12" s="145" t="s">
        <v>647</v>
      </c>
      <c r="H12" s="145" t="s">
        <v>1362</v>
      </c>
      <c r="I12" s="145" t="s">
        <v>1363</v>
      </c>
      <c r="J12" s="145" t="s">
        <v>1364</v>
      </c>
      <c r="K12" s="145" t="s">
        <v>1365</v>
      </c>
      <c r="L12" s="145"/>
      <c r="M12" s="145"/>
      <c r="N12" s="145"/>
      <c r="O12" s="145"/>
      <c r="P12" s="146"/>
      <c r="Q12" s="73" t="s">
        <v>969</v>
      </c>
      <c r="R12" s="74"/>
      <c r="S12" s="53"/>
      <c r="T12" s="136"/>
    </row>
    <row r="13" spans="1:20" ht="12.75" customHeight="1">
      <c r="A13" s="63" t="s">
        <v>114</v>
      </c>
      <c r="B13" s="68"/>
      <c r="C13" s="69" t="s">
        <v>88</v>
      </c>
      <c r="D13" s="147" t="s">
        <v>711</v>
      </c>
      <c r="E13" s="148" t="s">
        <v>762</v>
      </c>
      <c r="F13" s="148" t="s">
        <v>710</v>
      </c>
      <c r="G13" s="148" t="s">
        <v>711</v>
      </c>
      <c r="H13" s="148" t="s">
        <v>1304</v>
      </c>
      <c r="I13" s="148" t="s">
        <v>1423</v>
      </c>
      <c r="J13" s="148" t="s">
        <v>1366</v>
      </c>
      <c r="K13" s="148" t="s">
        <v>1367</v>
      </c>
      <c r="L13" s="148"/>
      <c r="M13" s="148"/>
      <c r="N13" s="148"/>
      <c r="O13" s="148"/>
      <c r="P13" s="149"/>
      <c r="Q13" s="75"/>
      <c r="R13" s="76"/>
      <c r="S13" s="53"/>
      <c r="T13" s="136"/>
    </row>
    <row r="14" spans="1:20" ht="12.75" customHeight="1">
      <c r="A14" s="66"/>
      <c r="B14" s="72">
        <v>203</v>
      </c>
      <c r="C14" s="67" t="s">
        <v>540</v>
      </c>
      <c r="D14" s="144" t="s">
        <v>678</v>
      </c>
      <c r="E14" s="145" t="s">
        <v>679</v>
      </c>
      <c r="F14" s="145" t="s">
        <v>680</v>
      </c>
      <c r="G14" s="145" t="s">
        <v>681</v>
      </c>
      <c r="H14" s="145" t="s">
        <v>1319</v>
      </c>
      <c r="I14" s="145" t="s">
        <v>594</v>
      </c>
      <c r="J14" s="145" t="s">
        <v>1320</v>
      </c>
      <c r="K14" s="145" t="s">
        <v>1321</v>
      </c>
      <c r="L14" s="145"/>
      <c r="M14" s="145"/>
      <c r="N14" s="145"/>
      <c r="O14" s="145"/>
      <c r="P14" s="146"/>
      <c r="Q14" s="73" t="s">
        <v>1433</v>
      </c>
      <c r="R14" s="74"/>
      <c r="S14" s="53"/>
      <c r="T14" s="136"/>
    </row>
    <row r="15" spans="1:20" ht="12.75" customHeight="1">
      <c r="A15" s="63" t="s">
        <v>114</v>
      </c>
      <c r="B15" s="68"/>
      <c r="C15" s="69" t="s">
        <v>88</v>
      </c>
      <c r="D15" s="147" t="s">
        <v>768</v>
      </c>
      <c r="E15" s="148" t="s">
        <v>767</v>
      </c>
      <c r="F15" s="148" t="s">
        <v>864</v>
      </c>
      <c r="G15" s="148" t="s">
        <v>764</v>
      </c>
      <c r="H15" s="148" t="s">
        <v>1419</v>
      </c>
      <c r="I15" s="148" t="s">
        <v>736</v>
      </c>
      <c r="J15" s="148" t="s">
        <v>1326</v>
      </c>
      <c r="K15" s="148" t="s">
        <v>765</v>
      </c>
      <c r="L15" s="148"/>
      <c r="M15" s="148"/>
      <c r="N15" s="148"/>
      <c r="O15" s="148"/>
      <c r="P15" s="149"/>
      <c r="Q15" s="75"/>
      <c r="R15" s="76"/>
      <c r="S15" s="53"/>
      <c r="T15" s="136"/>
    </row>
    <row r="16" spans="1:20" ht="12.75" customHeight="1">
      <c r="A16" s="66"/>
      <c r="B16" s="72">
        <v>204</v>
      </c>
      <c r="C16" s="67" t="s">
        <v>541</v>
      </c>
      <c r="D16" s="144" t="s">
        <v>651</v>
      </c>
      <c r="E16" s="145" t="s">
        <v>652</v>
      </c>
      <c r="F16" s="145" t="s">
        <v>653</v>
      </c>
      <c r="G16" s="145" t="s">
        <v>654</v>
      </c>
      <c r="H16" s="145" t="s">
        <v>1429</v>
      </c>
      <c r="I16" s="145" t="s">
        <v>1430</v>
      </c>
      <c r="J16" s="145" t="s">
        <v>1431</v>
      </c>
      <c r="K16" s="145" t="s">
        <v>1432</v>
      </c>
      <c r="L16" s="145"/>
      <c r="M16" s="145"/>
      <c r="N16" s="145"/>
      <c r="O16" s="145"/>
      <c r="P16" s="146"/>
      <c r="Q16" s="73" t="s">
        <v>1433</v>
      </c>
      <c r="R16" s="74"/>
      <c r="S16" s="53"/>
      <c r="T16" s="136"/>
    </row>
    <row r="17" spans="1:20" ht="12.75" customHeight="1">
      <c r="A17" s="63" t="s">
        <v>114</v>
      </c>
      <c r="B17" s="68"/>
      <c r="C17" s="69" t="s">
        <v>88</v>
      </c>
      <c r="D17" s="147" t="s">
        <v>729</v>
      </c>
      <c r="E17" s="148" t="s">
        <v>769</v>
      </c>
      <c r="F17" s="148" t="s">
        <v>751</v>
      </c>
      <c r="G17" s="148" t="s">
        <v>745</v>
      </c>
      <c r="H17" s="148" t="s">
        <v>1326</v>
      </c>
      <c r="I17" s="148" t="s">
        <v>1434</v>
      </c>
      <c r="J17" s="148" t="s">
        <v>1354</v>
      </c>
      <c r="K17" s="148" t="s">
        <v>1435</v>
      </c>
      <c r="L17" s="148"/>
      <c r="M17" s="148"/>
      <c r="N17" s="148"/>
      <c r="O17" s="148"/>
      <c r="P17" s="149"/>
      <c r="Q17" s="75"/>
      <c r="R17" s="76"/>
      <c r="S17" s="53"/>
      <c r="T17" s="136"/>
    </row>
    <row r="18" spans="1:20" ht="12.75" customHeight="1">
      <c r="A18" s="66"/>
      <c r="B18" s="72">
        <v>201</v>
      </c>
      <c r="C18" s="67" t="s">
        <v>538</v>
      </c>
      <c r="D18" s="144" t="s">
        <v>665</v>
      </c>
      <c r="E18" s="145" t="s">
        <v>666</v>
      </c>
      <c r="F18" s="145" t="s">
        <v>667</v>
      </c>
      <c r="G18" s="145" t="s">
        <v>668</v>
      </c>
      <c r="H18" s="145" t="s">
        <v>1574</v>
      </c>
      <c r="I18" s="145" t="s">
        <v>604</v>
      </c>
      <c r="J18" s="145"/>
      <c r="K18" s="145"/>
      <c r="L18" s="145"/>
      <c r="M18" s="145"/>
      <c r="N18" s="145"/>
      <c r="O18" s="145"/>
      <c r="P18" s="146"/>
      <c r="Q18" s="73" t="s">
        <v>1575</v>
      </c>
      <c r="R18" s="74"/>
      <c r="S18" s="53"/>
      <c r="T18" s="136"/>
    </row>
    <row r="19" spans="1:20" ht="12.75" customHeight="1">
      <c r="A19" s="63" t="s">
        <v>114</v>
      </c>
      <c r="B19" s="68"/>
      <c r="C19" s="69" t="s">
        <v>88</v>
      </c>
      <c r="D19" s="147" t="s">
        <v>744</v>
      </c>
      <c r="E19" s="148" t="s">
        <v>736</v>
      </c>
      <c r="F19" s="148" t="s">
        <v>729</v>
      </c>
      <c r="G19" s="148" t="s">
        <v>860</v>
      </c>
      <c r="H19" s="148" t="s">
        <v>708</v>
      </c>
      <c r="I19" s="148" t="s">
        <v>1576</v>
      </c>
      <c r="J19" s="148"/>
      <c r="K19" s="148"/>
      <c r="L19" s="148"/>
      <c r="M19" s="148"/>
      <c r="N19" s="148"/>
      <c r="O19" s="148"/>
      <c r="P19" s="149"/>
      <c r="Q19" s="75"/>
      <c r="R19" s="76"/>
      <c r="S19" s="53"/>
      <c r="T19" s="136"/>
    </row>
  </sheetData>
  <sheetProtection/>
  <mergeCells count="4">
    <mergeCell ref="A2:R2"/>
    <mergeCell ref="A3:R3"/>
    <mergeCell ref="A4:R4"/>
    <mergeCell ref="D6:P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2">
      <selection activeCell="B10" sqref="B10:B74"/>
    </sheetView>
  </sheetViews>
  <sheetFormatPr defaultColWidth="9.140625" defaultRowHeight="12.75"/>
  <cols>
    <col min="1" max="1" width="5.28125" style="88" customWidth="1"/>
    <col min="2" max="2" width="6.00390625" style="95" customWidth="1"/>
    <col min="3" max="3" width="9.140625" style="96" customWidth="1"/>
    <col min="4" max="4" width="23.00390625" style="83" customWidth="1"/>
    <col min="5" max="5" width="21.421875" style="83" customWidth="1"/>
    <col min="6" max="6" width="11.8515625" style="83" customWidth="1"/>
    <col min="7" max="7" width="29.00390625" style="83" customWidth="1"/>
    <col min="8" max="8" width="24.421875" style="83" customWidth="1"/>
    <col min="9" max="16384" width="9.140625" style="83" customWidth="1"/>
  </cols>
  <sheetData>
    <row r="1" spans="1:9" ht="15" hidden="1">
      <c r="A1" s="78"/>
      <c r="B1" s="79"/>
      <c r="C1" s="80"/>
      <c r="D1" s="81"/>
      <c r="E1" s="81"/>
      <c r="F1" s="82" t="s">
        <v>55</v>
      </c>
      <c r="G1" s="81"/>
      <c r="H1" s="81"/>
      <c r="I1" s="81"/>
    </row>
    <row r="2" spans="1:9" ht="6.75" customHeight="1">
      <c r="A2" s="78"/>
      <c r="B2" s="79"/>
      <c r="C2" s="80"/>
      <c r="D2" s="81"/>
      <c r="E2" s="81"/>
      <c r="F2" s="82"/>
      <c r="G2" s="81"/>
      <c r="H2" s="81"/>
      <c r="I2" s="81"/>
    </row>
    <row r="3" spans="1:7" ht="15">
      <c r="A3" s="78"/>
      <c r="B3" s="79"/>
      <c r="C3" s="80"/>
      <c r="D3" s="81"/>
      <c r="E3" s="81"/>
      <c r="F3" s="82"/>
      <c r="G3" s="81"/>
    </row>
    <row r="4" spans="1:7" ht="15.75">
      <c r="A4" s="84"/>
      <c r="B4" s="85"/>
      <c r="C4" s="80"/>
      <c r="D4" s="81"/>
      <c r="E4" s="102"/>
      <c r="F4" s="101" t="str">
        <f>Startlist!$F4</f>
        <v>TALLINNA RALLY 2016</v>
      </c>
      <c r="G4" s="102"/>
    </row>
    <row r="5" spans="1:9" ht="15.75">
      <c r="A5" s="86"/>
      <c r="B5" s="85"/>
      <c r="C5" s="80"/>
      <c r="D5" s="81"/>
      <c r="E5" s="102"/>
      <c r="F5" s="101" t="str">
        <f>Startlist!$F5</f>
        <v>August 26-27, 2016</v>
      </c>
      <c r="G5" s="102"/>
      <c r="H5" s="256" t="s">
        <v>416</v>
      </c>
      <c r="I5" s="94" t="s">
        <v>418</v>
      </c>
    </row>
    <row r="6" spans="1:9" ht="15.75">
      <c r="A6" s="87"/>
      <c r="B6" s="85"/>
      <c r="C6" s="80"/>
      <c r="D6" s="81"/>
      <c r="E6" s="102"/>
      <c r="F6" s="101" t="str">
        <f>Startlist!$F6</f>
        <v>Harjumaa</v>
      </c>
      <c r="G6" s="102"/>
      <c r="H6" s="97" t="s">
        <v>14</v>
      </c>
      <c r="I6" s="94" t="s">
        <v>335</v>
      </c>
    </row>
    <row r="7" spans="1:9" ht="15" customHeight="1">
      <c r="A7" s="87"/>
      <c r="B7" s="79"/>
      <c r="C7" s="80"/>
      <c r="D7" s="81"/>
      <c r="E7" s="81"/>
      <c r="F7" s="81"/>
      <c r="G7" s="81"/>
      <c r="H7" s="97" t="s">
        <v>57</v>
      </c>
      <c r="I7" s="94" t="s">
        <v>334</v>
      </c>
    </row>
    <row r="8" spans="1:9" ht="15.75" customHeight="1">
      <c r="A8" s="87"/>
      <c r="B8" s="98" t="s">
        <v>206</v>
      </c>
      <c r="C8" s="99"/>
      <c r="D8" s="100"/>
      <c r="E8" s="81"/>
      <c r="F8" s="81"/>
      <c r="G8" s="81"/>
      <c r="H8" s="97" t="s">
        <v>58</v>
      </c>
      <c r="I8" s="94" t="s">
        <v>333</v>
      </c>
    </row>
    <row r="9" spans="2:9" ht="12.75">
      <c r="B9" s="89" t="s">
        <v>21</v>
      </c>
      <c r="C9" s="90" t="s">
        <v>22</v>
      </c>
      <c r="D9" s="91" t="s">
        <v>23</v>
      </c>
      <c r="E9" s="92" t="s">
        <v>24</v>
      </c>
      <c r="F9" s="90" t="s">
        <v>25</v>
      </c>
      <c r="G9" s="91" t="s">
        <v>26</v>
      </c>
      <c r="H9" s="91" t="s">
        <v>27</v>
      </c>
      <c r="I9" s="93" t="s">
        <v>28</v>
      </c>
    </row>
    <row r="10" spans="1:9" ht="15" customHeight="1">
      <c r="A10" s="109" t="s">
        <v>344</v>
      </c>
      <c r="B10" s="110">
        <v>1</v>
      </c>
      <c r="C10" s="111" t="s">
        <v>128</v>
      </c>
      <c r="D10" s="112" t="s">
        <v>213</v>
      </c>
      <c r="E10" s="112" t="s">
        <v>214</v>
      </c>
      <c r="F10" s="111" t="s">
        <v>215</v>
      </c>
      <c r="G10" s="112" t="s">
        <v>216</v>
      </c>
      <c r="H10" s="112" t="s">
        <v>217</v>
      </c>
      <c r="I10" s="113" t="s">
        <v>1132</v>
      </c>
    </row>
    <row r="11" spans="1:9" ht="15" customHeight="1">
      <c r="A11" s="109" t="s">
        <v>345</v>
      </c>
      <c r="B11" s="110">
        <v>5</v>
      </c>
      <c r="C11" s="111" t="s">
        <v>128</v>
      </c>
      <c r="D11" s="112" t="s">
        <v>222</v>
      </c>
      <c r="E11" s="112" t="s">
        <v>223</v>
      </c>
      <c r="F11" s="111" t="s">
        <v>224</v>
      </c>
      <c r="G11" s="112" t="s">
        <v>225</v>
      </c>
      <c r="H11" s="112" t="s">
        <v>226</v>
      </c>
      <c r="I11" s="113" t="s">
        <v>1133</v>
      </c>
    </row>
    <row r="12" spans="1:9" ht="15" customHeight="1">
      <c r="A12" s="109" t="s">
        <v>346</v>
      </c>
      <c r="B12" s="110">
        <v>8</v>
      </c>
      <c r="C12" s="111" t="s">
        <v>79</v>
      </c>
      <c r="D12" s="112" t="s">
        <v>126</v>
      </c>
      <c r="E12" s="112" t="s">
        <v>127</v>
      </c>
      <c r="F12" s="111" t="s">
        <v>60</v>
      </c>
      <c r="G12" s="112" t="s">
        <v>66</v>
      </c>
      <c r="H12" s="112" t="s">
        <v>69</v>
      </c>
      <c r="I12" s="113" t="s">
        <v>1134</v>
      </c>
    </row>
    <row r="13" spans="1:9" ht="15" customHeight="1">
      <c r="A13" s="109" t="s">
        <v>348</v>
      </c>
      <c r="B13" s="110">
        <v>10</v>
      </c>
      <c r="C13" s="111" t="s">
        <v>128</v>
      </c>
      <c r="D13" s="112" t="s">
        <v>237</v>
      </c>
      <c r="E13" s="112" t="s">
        <v>238</v>
      </c>
      <c r="F13" s="111" t="s">
        <v>224</v>
      </c>
      <c r="G13" s="112" t="s">
        <v>239</v>
      </c>
      <c r="H13" s="112" t="s">
        <v>240</v>
      </c>
      <c r="I13" s="113" t="s">
        <v>1135</v>
      </c>
    </row>
    <row r="14" spans="1:9" ht="15" customHeight="1">
      <c r="A14" s="109" t="s">
        <v>349</v>
      </c>
      <c r="B14" s="110">
        <v>12</v>
      </c>
      <c r="C14" s="111" t="s">
        <v>79</v>
      </c>
      <c r="D14" s="112" t="s">
        <v>178</v>
      </c>
      <c r="E14" s="112" t="s">
        <v>183</v>
      </c>
      <c r="F14" s="111" t="s">
        <v>60</v>
      </c>
      <c r="G14" s="112" t="s">
        <v>63</v>
      </c>
      <c r="H14" s="112" t="s">
        <v>69</v>
      </c>
      <c r="I14" s="113" t="s">
        <v>1136</v>
      </c>
    </row>
    <row r="15" spans="1:9" ht="15" customHeight="1">
      <c r="A15" s="109" t="s">
        <v>350</v>
      </c>
      <c r="B15" s="110">
        <v>9</v>
      </c>
      <c r="C15" s="111" t="s">
        <v>128</v>
      </c>
      <c r="D15" s="112" t="s">
        <v>232</v>
      </c>
      <c r="E15" s="112" t="s">
        <v>233</v>
      </c>
      <c r="F15" s="111" t="s">
        <v>82</v>
      </c>
      <c r="G15" s="112" t="s">
        <v>234</v>
      </c>
      <c r="H15" s="112" t="s">
        <v>235</v>
      </c>
      <c r="I15" s="113" t="s">
        <v>1137</v>
      </c>
    </row>
    <row r="16" spans="1:9" ht="15" customHeight="1">
      <c r="A16" s="109" t="s">
        <v>351</v>
      </c>
      <c r="B16" s="110">
        <v>7</v>
      </c>
      <c r="C16" s="111" t="s">
        <v>59</v>
      </c>
      <c r="D16" s="112" t="s">
        <v>330</v>
      </c>
      <c r="E16" s="112" t="s">
        <v>331</v>
      </c>
      <c r="F16" s="111" t="s">
        <v>224</v>
      </c>
      <c r="G16" s="112" t="s">
        <v>332</v>
      </c>
      <c r="H16" s="112" t="s">
        <v>65</v>
      </c>
      <c r="I16" s="113" t="s">
        <v>1138</v>
      </c>
    </row>
    <row r="17" spans="1:9" ht="15" customHeight="1">
      <c r="A17" s="109" t="s">
        <v>352</v>
      </c>
      <c r="B17" s="110">
        <v>22</v>
      </c>
      <c r="C17" s="111" t="s">
        <v>128</v>
      </c>
      <c r="D17" s="112" t="s">
        <v>264</v>
      </c>
      <c r="E17" s="112" t="s">
        <v>265</v>
      </c>
      <c r="F17" s="111" t="s">
        <v>224</v>
      </c>
      <c r="G17" s="112" t="s">
        <v>225</v>
      </c>
      <c r="H17" s="112" t="s">
        <v>226</v>
      </c>
      <c r="I17" s="113" t="s">
        <v>1139</v>
      </c>
    </row>
    <row r="18" spans="1:9" ht="15" customHeight="1">
      <c r="A18" s="109" t="s">
        <v>353</v>
      </c>
      <c r="B18" s="110">
        <v>21</v>
      </c>
      <c r="C18" s="111" t="s">
        <v>128</v>
      </c>
      <c r="D18" s="112" t="s">
        <v>260</v>
      </c>
      <c r="E18" s="112" t="s">
        <v>261</v>
      </c>
      <c r="F18" s="111" t="s">
        <v>318</v>
      </c>
      <c r="G18" s="112" t="s">
        <v>262</v>
      </c>
      <c r="H18" s="112" t="s">
        <v>263</v>
      </c>
      <c r="I18" s="113" t="s">
        <v>1140</v>
      </c>
    </row>
    <row r="19" spans="1:9" ht="15" customHeight="1">
      <c r="A19" s="109" t="s">
        <v>354</v>
      </c>
      <c r="B19" s="110">
        <v>14</v>
      </c>
      <c r="C19" s="111" t="s">
        <v>59</v>
      </c>
      <c r="D19" s="112" t="s">
        <v>194</v>
      </c>
      <c r="E19" s="112" t="s">
        <v>195</v>
      </c>
      <c r="F19" s="111" t="s">
        <v>196</v>
      </c>
      <c r="G19" s="112" t="s">
        <v>197</v>
      </c>
      <c r="H19" s="112" t="s">
        <v>65</v>
      </c>
      <c r="I19" s="113" t="s">
        <v>1141</v>
      </c>
    </row>
    <row r="20" spans="1:9" ht="15" customHeight="1">
      <c r="A20" s="109" t="s">
        <v>355</v>
      </c>
      <c r="B20" s="110">
        <v>17</v>
      </c>
      <c r="C20" s="111" t="s">
        <v>59</v>
      </c>
      <c r="D20" s="112" t="s">
        <v>254</v>
      </c>
      <c r="E20" s="112" t="s">
        <v>255</v>
      </c>
      <c r="F20" s="111" t="s">
        <v>82</v>
      </c>
      <c r="G20" s="112" t="s">
        <v>225</v>
      </c>
      <c r="H20" s="112" t="s">
        <v>65</v>
      </c>
      <c r="I20" s="113" t="s">
        <v>1142</v>
      </c>
    </row>
    <row r="21" spans="1:9" ht="15" customHeight="1">
      <c r="A21" s="109" t="s">
        <v>356</v>
      </c>
      <c r="B21" s="110">
        <v>19</v>
      </c>
      <c r="C21" s="111" t="s">
        <v>79</v>
      </c>
      <c r="D21" s="112" t="s">
        <v>181</v>
      </c>
      <c r="E21" s="112" t="s">
        <v>182</v>
      </c>
      <c r="F21" s="111" t="s">
        <v>60</v>
      </c>
      <c r="G21" s="112" t="s">
        <v>96</v>
      </c>
      <c r="H21" s="112" t="s">
        <v>179</v>
      </c>
      <c r="I21" s="113" t="s">
        <v>1143</v>
      </c>
    </row>
    <row r="22" spans="1:9" ht="15" customHeight="1">
      <c r="A22" s="109" t="s">
        <v>357</v>
      </c>
      <c r="B22" s="110">
        <v>16</v>
      </c>
      <c r="C22" s="111" t="s">
        <v>128</v>
      </c>
      <c r="D22" s="112" t="s">
        <v>249</v>
      </c>
      <c r="E22" s="112" t="s">
        <v>250</v>
      </c>
      <c r="F22" s="111" t="s">
        <v>224</v>
      </c>
      <c r="G22" s="112" t="s">
        <v>251</v>
      </c>
      <c r="H22" s="112" t="s">
        <v>252</v>
      </c>
      <c r="I22" s="113" t="s">
        <v>1144</v>
      </c>
    </row>
    <row r="23" spans="1:9" ht="15" customHeight="1">
      <c r="A23" s="109" t="s">
        <v>358</v>
      </c>
      <c r="B23" s="110">
        <v>6</v>
      </c>
      <c r="C23" s="111" t="s">
        <v>128</v>
      </c>
      <c r="D23" s="112" t="s">
        <v>228</v>
      </c>
      <c r="E23" s="112" t="s">
        <v>347</v>
      </c>
      <c r="F23" s="111" t="s">
        <v>224</v>
      </c>
      <c r="G23" s="112" t="s">
        <v>229</v>
      </c>
      <c r="H23" s="112" t="s">
        <v>62</v>
      </c>
      <c r="I23" s="113" t="s">
        <v>1145</v>
      </c>
    </row>
    <row r="24" spans="1:9" ht="15" customHeight="1">
      <c r="A24" s="109" t="s">
        <v>359</v>
      </c>
      <c r="B24" s="110">
        <v>23</v>
      </c>
      <c r="C24" s="111" t="s">
        <v>72</v>
      </c>
      <c r="D24" s="112" t="s">
        <v>86</v>
      </c>
      <c r="E24" s="112" t="s">
        <v>87</v>
      </c>
      <c r="F24" s="111" t="s">
        <v>60</v>
      </c>
      <c r="G24" s="112" t="s">
        <v>83</v>
      </c>
      <c r="H24" s="112" t="s">
        <v>84</v>
      </c>
      <c r="I24" s="113" t="s">
        <v>1146</v>
      </c>
    </row>
    <row r="25" spans="1:9" ht="15" customHeight="1">
      <c r="A25" s="109" t="s">
        <v>360</v>
      </c>
      <c r="B25" s="110">
        <v>25</v>
      </c>
      <c r="C25" s="111" t="s">
        <v>72</v>
      </c>
      <c r="D25" s="112" t="s">
        <v>105</v>
      </c>
      <c r="E25" s="112" t="s">
        <v>106</v>
      </c>
      <c r="F25" s="111" t="s">
        <v>60</v>
      </c>
      <c r="G25" s="112" t="s">
        <v>68</v>
      </c>
      <c r="H25" s="112" t="s">
        <v>84</v>
      </c>
      <c r="I25" s="113" t="s">
        <v>1147</v>
      </c>
    </row>
    <row r="26" spans="1:9" ht="15" customHeight="1">
      <c r="A26" s="109" t="s">
        <v>361</v>
      </c>
      <c r="B26" s="110">
        <v>15</v>
      </c>
      <c r="C26" s="111" t="s">
        <v>79</v>
      </c>
      <c r="D26" s="112" t="s">
        <v>70</v>
      </c>
      <c r="E26" s="112" t="s">
        <v>71</v>
      </c>
      <c r="F26" s="111" t="s">
        <v>60</v>
      </c>
      <c r="G26" s="112" t="s">
        <v>66</v>
      </c>
      <c r="H26" s="112" t="s">
        <v>67</v>
      </c>
      <c r="I26" s="113" t="s">
        <v>1148</v>
      </c>
    </row>
    <row r="27" spans="1:9" ht="15" customHeight="1">
      <c r="A27" s="109" t="s">
        <v>362</v>
      </c>
      <c r="B27" s="110">
        <v>27</v>
      </c>
      <c r="C27" s="111" t="s">
        <v>72</v>
      </c>
      <c r="D27" s="112" t="s">
        <v>99</v>
      </c>
      <c r="E27" s="112" t="s">
        <v>198</v>
      </c>
      <c r="F27" s="111" t="s">
        <v>60</v>
      </c>
      <c r="G27" s="112" t="s">
        <v>68</v>
      </c>
      <c r="H27" s="112" t="s">
        <v>84</v>
      </c>
      <c r="I27" s="113" t="s">
        <v>1149</v>
      </c>
    </row>
    <row r="28" spans="1:9" ht="15" customHeight="1">
      <c r="A28" s="109" t="s">
        <v>363</v>
      </c>
      <c r="B28" s="110">
        <v>20</v>
      </c>
      <c r="C28" s="111" t="s">
        <v>59</v>
      </c>
      <c r="D28" s="112" t="s">
        <v>192</v>
      </c>
      <c r="E28" s="112" t="s">
        <v>193</v>
      </c>
      <c r="F28" s="111" t="s">
        <v>60</v>
      </c>
      <c r="G28" s="112" t="s">
        <v>96</v>
      </c>
      <c r="H28" s="112" t="s">
        <v>65</v>
      </c>
      <c r="I28" s="113" t="s">
        <v>1150</v>
      </c>
    </row>
    <row r="29" spans="1:9" ht="15" customHeight="1">
      <c r="A29" s="109" t="s">
        <v>364</v>
      </c>
      <c r="B29" s="110">
        <v>202</v>
      </c>
      <c r="C29" s="111" t="s">
        <v>114</v>
      </c>
      <c r="D29" s="112" t="s">
        <v>320</v>
      </c>
      <c r="E29" s="112" t="s">
        <v>321</v>
      </c>
      <c r="F29" s="111" t="s">
        <v>322</v>
      </c>
      <c r="G29" s="112" t="s">
        <v>323</v>
      </c>
      <c r="H29" s="112" t="s">
        <v>88</v>
      </c>
      <c r="I29" s="113" t="s">
        <v>1151</v>
      </c>
    </row>
    <row r="30" spans="1:9" ht="15" customHeight="1">
      <c r="A30" s="109" t="s">
        <v>365</v>
      </c>
      <c r="B30" s="110">
        <v>200</v>
      </c>
      <c r="C30" s="111" t="s">
        <v>114</v>
      </c>
      <c r="D30" s="112" t="s">
        <v>316</v>
      </c>
      <c r="E30" s="112" t="s">
        <v>317</v>
      </c>
      <c r="F30" s="111" t="s">
        <v>318</v>
      </c>
      <c r="G30" s="112" t="s">
        <v>225</v>
      </c>
      <c r="H30" s="112" t="s">
        <v>319</v>
      </c>
      <c r="I30" s="113" t="s">
        <v>1152</v>
      </c>
    </row>
    <row r="31" spans="1:9" ht="15" customHeight="1">
      <c r="A31" s="109" t="s">
        <v>366</v>
      </c>
      <c r="B31" s="110">
        <v>210</v>
      </c>
      <c r="C31" s="111" t="s">
        <v>114</v>
      </c>
      <c r="D31" s="112" t="s">
        <v>329</v>
      </c>
      <c r="E31" s="112" t="s">
        <v>210</v>
      </c>
      <c r="F31" s="111" t="s">
        <v>211</v>
      </c>
      <c r="G31" s="112" t="s">
        <v>96</v>
      </c>
      <c r="H31" s="112" t="s">
        <v>77</v>
      </c>
      <c r="I31" s="113" t="s">
        <v>1153</v>
      </c>
    </row>
    <row r="32" spans="1:9" ht="15" customHeight="1">
      <c r="A32" s="109" t="s">
        <v>367</v>
      </c>
      <c r="B32" s="110">
        <v>203</v>
      </c>
      <c r="C32" s="111" t="s">
        <v>114</v>
      </c>
      <c r="D32" s="112" t="s">
        <v>324</v>
      </c>
      <c r="E32" s="112" t="s">
        <v>325</v>
      </c>
      <c r="F32" s="111" t="s">
        <v>60</v>
      </c>
      <c r="G32" s="112" t="s">
        <v>61</v>
      </c>
      <c r="H32" s="112" t="s">
        <v>88</v>
      </c>
      <c r="I32" s="113" t="s">
        <v>1154</v>
      </c>
    </row>
    <row r="33" spans="1:9" ht="15" customHeight="1">
      <c r="A33" s="109" t="s">
        <v>368</v>
      </c>
      <c r="B33" s="110">
        <v>201</v>
      </c>
      <c r="C33" s="111" t="s">
        <v>114</v>
      </c>
      <c r="D33" s="112" t="s">
        <v>9</v>
      </c>
      <c r="E33" s="112" t="s">
        <v>10</v>
      </c>
      <c r="F33" s="111" t="s">
        <v>60</v>
      </c>
      <c r="G33" s="112" t="s">
        <v>61</v>
      </c>
      <c r="H33" s="112" t="s">
        <v>88</v>
      </c>
      <c r="I33" s="113" t="s">
        <v>1155</v>
      </c>
    </row>
    <row r="34" spans="1:9" ht="15" customHeight="1">
      <c r="A34" s="109" t="s">
        <v>369</v>
      </c>
      <c r="B34" s="110">
        <v>207</v>
      </c>
      <c r="C34" s="111" t="s">
        <v>114</v>
      </c>
      <c r="D34" s="112" t="s">
        <v>94</v>
      </c>
      <c r="E34" s="112" t="s">
        <v>95</v>
      </c>
      <c r="F34" s="111" t="s">
        <v>60</v>
      </c>
      <c r="G34" s="112" t="s">
        <v>190</v>
      </c>
      <c r="H34" s="112" t="s">
        <v>88</v>
      </c>
      <c r="I34" s="113" t="s">
        <v>1156</v>
      </c>
    </row>
    <row r="35" spans="1:9" ht="15" customHeight="1">
      <c r="A35" s="109" t="s">
        <v>370</v>
      </c>
      <c r="B35" s="110">
        <v>206</v>
      </c>
      <c r="C35" s="111" t="s">
        <v>114</v>
      </c>
      <c r="D35" s="112" t="s">
        <v>326</v>
      </c>
      <c r="E35" s="112" t="s">
        <v>327</v>
      </c>
      <c r="F35" s="111" t="s">
        <v>224</v>
      </c>
      <c r="G35" s="112" t="s">
        <v>328</v>
      </c>
      <c r="H35" s="112" t="s">
        <v>77</v>
      </c>
      <c r="I35" s="113" t="s">
        <v>1157</v>
      </c>
    </row>
    <row r="36" spans="1:9" ht="15" customHeight="1">
      <c r="A36" s="109" t="s">
        <v>371</v>
      </c>
      <c r="B36" s="110">
        <v>204</v>
      </c>
      <c r="C36" s="111" t="s">
        <v>114</v>
      </c>
      <c r="D36" s="112" t="s">
        <v>11</v>
      </c>
      <c r="E36" s="112" t="s">
        <v>12</v>
      </c>
      <c r="F36" s="111" t="s">
        <v>60</v>
      </c>
      <c r="G36" s="112" t="s">
        <v>189</v>
      </c>
      <c r="H36" s="112" t="s">
        <v>88</v>
      </c>
      <c r="I36" s="113" t="s">
        <v>1158</v>
      </c>
    </row>
    <row r="37" spans="1:9" ht="15" customHeight="1">
      <c r="A37" s="109" t="s">
        <v>373</v>
      </c>
      <c r="B37" s="110">
        <v>205</v>
      </c>
      <c r="C37" s="111" t="s">
        <v>114</v>
      </c>
      <c r="D37" s="112" t="s">
        <v>116</v>
      </c>
      <c r="E37" s="112" t="s">
        <v>117</v>
      </c>
      <c r="F37" s="111" t="s">
        <v>60</v>
      </c>
      <c r="G37" s="112" t="s">
        <v>115</v>
      </c>
      <c r="H37" s="112" t="s">
        <v>88</v>
      </c>
      <c r="I37" s="113" t="s">
        <v>1159</v>
      </c>
    </row>
    <row r="38" spans="1:9" ht="15" customHeight="1">
      <c r="A38" s="109" t="s">
        <v>374</v>
      </c>
      <c r="B38" s="110">
        <v>209</v>
      </c>
      <c r="C38" s="111" t="s">
        <v>114</v>
      </c>
      <c r="D38" s="112" t="s">
        <v>73</v>
      </c>
      <c r="E38" s="112" t="s">
        <v>74</v>
      </c>
      <c r="F38" s="111" t="s">
        <v>60</v>
      </c>
      <c r="G38" s="112" t="s">
        <v>115</v>
      </c>
      <c r="H38" s="112" t="s">
        <v>88</v>
      </c>
      <c r="I38" s="113" t="s">
        <v>1160</v>
      </c>
    </row>
    <row r="39" spans="1:9" ht="15" customHeight="1">
      <c r="A39" s="109" t="s">
        <v>375</v>
      </c>
      <c r="B39" s="110">
        <v>208</v>
      </c>
      <c r="C39" s="111" t="s">
        <v>114</v>
      </c>
      <c r="D39" s="112" t="s">
        <v>13</v>
      </c>
      <c r="E39" s="112" t="s">
        <v>118</v>
      </c>
      <c r="F39" s="111" t="s">
        <v>60</v>
      </c>
      <c r="G39" s="112" t="s">
        <v>68</v>
      </c>
      <c r="H39" s="112" t="s">
        <v>78</v>
      </c>
      <c r="I39" s="113" t="s">
        <v>1161</v>
      </c>
    </row>
    <row r="40" spans="1:9" ht="15" customHeight="1">
      <c r="A40" s="109" t="s">
        <v>376</v>
      </c>
      <c r="B40" s="110">
        <v>24</v>
      </c>
      <c r="C40" s="111" t="s">
        <v>76</v>
      </c>
      <c r="D40" s="112" t="s">
        <v>92</v>
      </c>
      <c r="E40" s="112" t="s">
        <v>177</v>
      </c>
      <c r="F40" s="111" t="s">
        <v>60</v>
      </c>
      <c r="G40" s="112" t="s">
        <v>93</v>
      </c>
      <c r="H40" s="112" t="s">
        <v>75</v>
      </c>
      <c r="I40" s="113" t="s">
        <v>1162</v>
      </c>
    </row>
    <row r="41" spans="1:9" ht="15" customHeight="1">
      <c r="A41" s="109" t="s">
        <v>377</v>
      </c>
      <c r="B41" s="110">
        <v>28</v>
      </c>
      <c r="C41" s="111" t="s">
        <v>76</v>
      </c>
      <c r="D41" s="112" t="s">
        <v>100</v>
      </c>
      <c r="E41" s="112" t="s">
        <v>184</v>
      </c>
      <c r="F41" s="111" t="s">
        <v>60</v>
      </c>
      <c r="G41" s="112" t="s">
        <v>93</v>
      </c>
      <c r="H41" s="112" t="s">
        <v>75</v>
      </c>
      <c r="I41" s="113" t="s">
        <v>1163</v>
      </c>
    </row>
    <row r="42" spans="1:9" ht="15" customHeight="1">
      <c r="A42" s="109" t="s">
        <v>378</v>
      </c>
      <c r="B42" s="110">
        <v>36</v>
      </c>
      <c r="C42" s="111" t="s">
        <v>72</v>
      </c>
      <c r="D42" s="112" t="s">
        <v>268</v>
      </c>
      <c r="E42" s="112" t="s">
        <v>269</v>
      </c>
      <c r="F42" s="111" t="s">
        <v>270</v>
      </c>
      <c r="G42" s="112" t="s">
        <v>271</v>
      </c>
      <c r="H42" s="112" t="s">
        <v>84</v>
      </c>
      <c r="I42" s="113" t="s">
        <v>1164</v>
      </c>
    </row>
    <row r="43" spans="1:9" ht="15" customHeight="1">
      <c r="A43" s="109" t="s">
        <v>379</v>
      </c>
      <c r="B43" s="110">
        <v>26</v>
      </c>
      <c r="C43" s="111" t="s">
        <v>72</v>
      </c>
      <c r="D43" s="112" t="s">
        <v>80</v>
      </c>
      <c r="E43" s="112" t="s">
        <v>81</v>
      </c>
      <c r="F43" s="111" t="s">
        <v>82</v>
      </c>
      <c r="G43" s="112" t="s">
        <v>83</v>
      </c>
      <c r="H43" s="112" t="s">
        <v>84</v>
      </c>
      <c r="I43" s="113" t="s">
        <v>1165</v>
      </c>
    </row>
    <row r="44" spans="1:9" ht="15" customHeight="1">
      <c r="A44" s="109" t="s">
        <v>380</v>
      </c>
      <c r="B44" s="110">
        <v>29</v>
      </c>
      <c r="C44" s="111" t="s">
        <v>76</v>
      </c>
      <c r="D44" s="112" t="s">
        <v>89</v>
      </c>
      <c r="E44" s="112" t="s">
        <v>90</v>
      </c>
      <c r="F44" s="111" t="s">
        <v>60</v>
      </c>
      <c r="G44" s="112" t="s">
        <v>83</v>
      </c>
      <c r="H44" s="112" t="s">
        <v>91</v>
      </c>
      <c r="I44" s="113" t="s">
        <v>1166</v>
      </c>
    </row>
    <row r="45" spans="1:9" ht="15" customHeight="1">
      <c r="A45" s="109" t="s">
        <v>381</v>
      </c>
      <c r="B45" s="110">
        <v>31</v>
      </c>
      <c r="C45" s="111" t="s">
        <v>76</v>
      </c>
      <c r="D45" s="112" t="s">
        <v>101</v>
      </c>
      <c r="E45" s="112" t="s">
        <v>372</v>
      </c>
      <c r="F45" s="111" t="s">
        <v>60</v>
      </c>
      <c r="G45" s="112" t="s">
        <v>93</v>
      </c>
      <c r="H45" s="112" t="s">
        <v>104</v>
      </c>
      <c r="I45" s="113" t="s">
        <v>1167</v>
      </c>
    </row>
    <row r="46" spans="1:9" ht="15" customHeight="1">
      <c r="A46" s="109" t="s">
        <v>382</v>
      </c>
      <c r="B46" s="110">
        <v>34</v>
      </c>
      <c r="C46" s="111" t="s">
        <v>72</v>
      </c>
      <c r="D46" s="112" t="s">
        <v>212</v>
      </c>
      <c r="E46" s="112" t="s">
        <v>185</v>
      </c>
      <c r="F46" s="111" t="s">
        <v>60</v>
      </c>
      <c r="G46" s="112" t="s">
        <v>83</v>
      </c>
      <c r="H46" s="112" t="s">
        <v>84</v>
      </c>
      <c r="I46" s="113" t="s">
        <v>1168</v>
      </c>
    </row>
    <row r="47" spans="1:9" ht="15" customHeight="1">
      <c r="A47" s="109" t="s">
        <v>383</v>
      </c>
      <c r="B47" s="110">
        <v>47</v>
      </c>
      <c r="C47" s="111" t="s">
        <v>79</v>
      </c>
      <c r="D47" s="112" t="s">
        <v>288</v>
      </c>
      <c r="E47" s="112" t="s">
        <v>289</v>
      </c>
      <c r="F47" s="111" t="s">
        <v>60</v>
      </c>
      <c r="G47" s="112" t="s">
        <v>93</v>
      </c>
      <c r="H47" s="112" t="s">
        <v>259</v>
      </c>
      <c r="I47" s="113" t="s">
        <v>1169</v>
      </c>
    </row>
    <row r="48" spans="1:9" ht="15" customHeight="1">
      <c r="A48" s="109" t="s">
        <v>384</v>
      </c>
      <c r="B48" s="110">
        <v>33</v>
      </c>
      <c r="C48" s="111" t="s">
        <v>79</v>
      </c>
      <c r="D48" s="112" t="s">
        <v>97</v>
      </c>
      <c r="E48" s="112" t="s">
        <v>98</v>
      </c>
      <c r="F48" s="111" t="s">
        <v>82</v>
      </c>
      <c r="G48" s="112" t="s">
        <v>66</v>
      </c>
      <c r="H48" s="112" t="s">
        <v>69</v>
      </c>
      <c r="I48" s="113" t="s">
        <v>1170</v>
      </c>
    </row>
    <row r="49" spans="1:9" ht="15" customHeight="1">
      <c r="A49" s="109" t="s">
        <v>385</v>
      </c>
      <c r="B49" s="110">
        <v>42</v>
      </c>
      <c r="C49" s="111" t="s">
        <v>102</v>
      </c>
      <c r="D49" s="112" t="s">
        <v>108</v>
      </c>
      <c r="E49" s="112" t="s">
        <v>109</v>
      </c>
      <c r="F49" s="111" t="s">
        <v>60</v>
      </c>
      <c r="G49" s="112" t="s">
        <v>61</v>
      </c>
      <c r="H49" s="112" t="s">
        <v>85</v>
      </c>
      <c r="I49" s="113" t="s">
        <v>1171</v>
      </c>
    </row>
    <row r="50" spans="1:9" ht="15" customHeight="1">
      <c r="A50" s="109" t="s">
        <v>386</v>
      </c>
      <c r="B50" s="110">
        <v>40</v>
      </c>
      <c r="C50" s="111" t="s">
        <v>76</v>
      </c>
      <c r="D50" s="112" t="s">
        <v>278</v>
      </c>
      <c r="E50" s="112" t="s">
        <v>279</v>
      </c>
      <c r="F50" s="111" t="s">
        <v>60</v>
      </c>
      <c r="G50" s="112" t="s">
        <v>93</v>
      </c>
      <c r="H50" s="112" t="s">
        <v>280</v>
      </c>
      <c r="I50" s="113" t="s">
        <v>1172</v>
      </c>
    </row>
    <row r="51" spans="1:9" ht="15" customHeight="1">
      <c r="A51" s="109" t="s">
        <v>387</v>
      </c>
      <c r="B51" s="110">
        <v>30</v>
      </c>
      <c r="C51" s="111" t="s">
        <v>102</v>
      </c>
      <c r="D51" s="112" t="s">
        <v>180</v>
      </c>
      <c r="E51" s="112" t="s">
        <v>186</v>
      </c>
      <c r="F51" s="111" t="s">
        <v>60</v>
      </c>
      <c r="G51" s="112" t="s">
        <v>112</v>
      </c>
      <c r="H51" s="112" t="s">
        <v>8</v>
      </c>
      <c r="I51" s="113" t="s">
        <v>1173</v>
      </c>
    </row>
    <row r="52" spans="1:9" ht="15" customHeight="1">
      <c r="A52" s="109" t="s">
        <v>388</v>
      </c>
      <c r="B52" s="110">
        <v>44</v>
      </c>
      <c r="C52" s="111" t="s">
        <v>102</v>
      </c>
      <c r="D52" s="112" t="s">
        <v>3</v>
      </c>
      <c r="E52" s="112" t="s">
        <v>4</v>
      </c>
      <c r="F52" s="111" t="s">
        <v>82</v>
      </c>
      <c r="G52" s="112" t="s">
        <v>5</v>
      </c>
      <c r="H52" s="112" t="s">
        <v>6</v>
      </c>
      <c r="I52" s="113" t="s">
        <v>1174</v>
      </c>
    </row>
    <row r="53" spans="1:9" ht="15" customHeight="1">
      <c r="A53" s="109" t="s">
        <v>389</v>
      </c>
      <c r="B53" s="110">
        <v>18</v>
      </c>
      <c r="C53" s="111" t="s">
        <v>79</v>
      </c>
      <c r="D53" s="112" t="s">
        <v>257</v>
      </c>
      <c r="E53" s="112" t="s">
        <v>258</v>
      </c>
      <c r="F53" s="111" t="s">
        <v>60</v>
      </c>
      <c r="G53" s="112" t="s">
        <v>66</v>
      </c>
      <c r="H53" s="112" t="s">
        <v>259</v>
      </c>
      <c r="I53" s="113" t="s">
        <v>1175</v>
      </c>
    </row>
    <row r="54" spans="1:9" ht="15" customHeight="1">
      <c r="A54" s="109" t="s">
        <v>390</v>
      </c>
      <c r="B54" s="110">
        <v>43</v>
      </c>
      <c r="C54" s="111" t="s">
        <v>76</v>
      </c>
      <c r="D54" s="112" t="s">
        <v>281</v>
      </c>
      <c r="E54" s="112" t="s">
        <v>282</v>
      </c>
      <c r="F54" s="111" t="s">
        <v>60</v>
      </c>
      <c r="G54" s="112" t="s">
        <v>61</v>
      </c>
      <c r="H54" s="112" t="s">
        <v>283</v>
      </c>
      <c r="I54" s="113" t="s">
        <v>1177</v>
      </c>
    </row>
    <row r="55" spans="1:9" ht="15" customHeight="1">
      <c r="A55" s="109" t="s">
        <v>391</v>
      </c>
      <c r="B55" s="110">
        <v>39</v>
      </c>
      <c r="C55" s="111" t="s">
        <v>102</v>
      </c>
      <c r="D55" s="112" t="s">
        <v>276</v>
      </c>
      <c r="E55" s="112" t="s">
        <v>277</v>
      </c>
      <c r="F55" s="111" t="s">
        <v>60</v>
      </c>
      <c r="G55" s="112" t="s">
        <v>61</v>
      </c>
      <c r="H55" s="112" t="s">
        <v>107</v>
      </c>
      <c r="I55" s="113" t="s">
        <v>1178</v>
      </c>
    </row>
    <row r="56" spans="1:9" ht="15" customHeight="1">
      <c r="A56" s="109" t="s">
        <v>392</v>
      </c>
      <c r="B56" s="110">
        <v>37</v>
      </c>
      <c r="C56" s="111" t="s">
        <v>76</v>
      </c>
      <c r="D56" s="112" t="s">
        <v>272</v>
      </c>
      <c r="E56" s="112" t="s">
        <v>273</v>
      </c>
      <c r="F56" s="111" t="s">
        <v>60</v>
      </c>
      <c r="G56" s="112" t="s">
        <v>61</v>
      </c>
      <c r="H56" s="112" t="s">
        <v>274</v>
      </c>
      <c r="I56" s="113" t="s">
        <v>1179</v>
      </c>
    </row>
    <row r="57" spans="1:9" ht="15" customHeight="1">
      <c r="A57" s="109" t="s">
        <v>393</v>
      </c>
      <c r="B57" s="110">
        <v>45</v>
      </c>
      <c r="C57" s="111" t="s">
        <v>72</v>
      </c>
      <c r="D57" s="112" t="s">
        <v>284</v>
      </c>
      <c r="E57" s="112" t="s">
        <v>285</v>
      </c>
      <c r="F57" s="111" t="s">
        <v>60</v>
      </c>
      <c r="G57" s="112" t="s">
        <v>83</v>
      </c>
      <c r="H57" s="112" t="s">
        <v>84</v>
      </c>
      <c r="I57" s="113" t="s">
        <v>1180</v>
      </c>
    </row>
    <row r="58" spans="1:9" ht="15" customHeight="1">
      <c r="A58" s="109" t="s">
        <v>394</v>
      </c>
      <c r="B58" s="110">
        <v>35</v>
      </c>
      <c r="C58" s="111" t="s">
        <v>102</v>
      </c>
      <c r="D58" s="112" t="s">
        <v>129</v>
      </c>
      <c r="E58" s="112" t="s">
        <v>1176</v>
      </c>
      <c r="F58" s="111" t="s">
        <v>60</v>
      </c>
      <c r="G58" s="112" t="s">
        <v>115</v>
      </c>
      <c r="H58" s="112" t="s">
        <v>2</v>
      </c>
      <c r="I58" s="113" t="s">
        <v>1181</v>
      </c>
    </row>
    <row r="59" spans="1:9" ht="15" customHeight="1">
      <c r="A59" s="109" t="s">
        <v>395</v>
      </c>
      <c r="B59" s="110">
        <v>51</v>
      </c>
      <c r="C59" s="111" t="s">
        <v>72</v>
      </c>
      <c r="D59" s="112" t="s">
        <v>199</v>
      </c>
      <c r="E59" s="112" t="s">
        <v>200</v>
      </c>
      <c r="F59" s="111" t="s">
        <v>60</v>
      </c>
      <c r="G59" s="112" t="s">
        <v>64</v>
      </c>
      <c r="H59" s="112" t="s">
        <v>201</v>
      </c>
      <c r="I59" s="113" t="s">
        <v>1182</v>
      </c>
    </row>
    <row r="60" spans="1:9" ht="15" customHeight="1">
      <c r="A60" s="109" t="s">
        <v>396</v>
      </c>
      <c r="B60" s="110">
        <v>49</v>
      </c>
      <c r="C60" s="111" t="s">
        <v>76</v>
      </c>
      <c r="D60" s="112" t="s">
        <v>290</v>
      </c>
      <c r="E60" s="112" t="s">
        <v>291</v>
      </c>
      <c r="F60" s="111" t="s">
        <v>60</v>
      </c>
      <c r="G60" s="112" t="s">
        <v>63</v>
      </c>
      <c r="H60" s="112" t="s">
        <v>107</v>
      </c>
      <c r="I60" s="113" t="s">
        <v>1183</v>
      </c>
    </row>
    <row r="61" spans="1:9" ht="15" customHeight="1">
      <c r="A61" s="109" t="s">
        <v>397</v>
      </c>
      <c r="B61" s="110">
        <v>38</v>
      </c>
      <c r="C61" s="111" t="s">
        <v>102</v>
      </c>
      <c r="D61" s="112" t="s">
        <v>275</v>
      </c>
      <c r="E61" s="112" t="s">
        <v>103</v>
      </c>
      <c r="F61" s="111" t="s">
        <v>60</v>
      </c>
      <c r="G61" s="112" t="s">
        <v>187</v>
      </c>
      <c r="H61" s="112" t="s">
        <v>104</v>
      </c>
      <c r="I61" s="113" t="s">
        <v>1184</v>
      </c>
    </row>
    <row r="62" spans="1:9" ht="15" customHeight="1">
      <c r="A62" s="109" t="s">
        <v>398</v>
      </c>
      <c r="B62" s="110">
        <v>41</v>
      </c>
      <c r="C62" s="111" t="s">
        <v>102</v>
      </c>
      <c r="D62" s="112" t="s">
        <v>0</v>
      </c>
      <c r="E62" s="112" t="s">
        <v>1</v>
      </c>
      <c r="F62" s="111" t="s">
        <v>60</v>
      </c>
      <c r="G62" s="112" t="s">
        <v>93</v>
      </c>
      <c r="H62" s="112" t="s">
        <v>85</v>
      </c>
      <c r="I62" s="113" t="s">
        <v>1185</v>
      </c>
    </row>
    <row r="63" spans="1:9" ht="15">
      <c r="A63" s="109" t="s">
        <v>399</v>
      </c>
      <c r="B63" s="110">
        <v>48</v>
      </c>
      <c r="C63" s="111" t="s">
        <v>102</v>
      </c>
      <c r="D63" s="112" t="s">
        <v>110</v>
      </c>
      <c r="E63" s="112" t="s">
        <v>111</v>
      </c>
      <c r="F63" s="111" t="s">
        <v>60</v>
      </c>
      <c r="G63" s="112" t="s">
        <v>93</v>
      </c>
      <c r="H63" s="112" t="s">
        <v>113</v>
      </c>
      <c r="I63" s="113" t="s">
        <v>1186</v>
      </c>
    </row>
    <row r="64" spans="1:9" ht="15">
      <c r="A64" s="109" t="s">
        <v>400</v>
      </c>
      <c r="B64" s="110">
        <v>46</v>
      </c>
      <c r="C64" s="111" t="s">
        <v>102</v>
      </c>
      <c r="D64" s="112" t="s">
        <v>286</v>
      </c>
      <c r="E64" s="112" t="s">
        <v>287</v>
      </c>
      <c r="F64" s="111" t="s">
        <v>60</v>
      </c>
      <c r="G64" s="112" t="s">
        <v>93</v>
      </c>
      <c r="H64" s="112" t="s">
        <v>7</v>
      </c>
      <c r="I64" s="113" t="s">
        <v>1187</v>
      </c>
    </row>
    <row r="65" spans="1:9" ht="15">
      <c r="A65" s="109" t="s">
        <v>401</v>
      </c>
      <c r="B65" s="110">
        <v>52</v>
      </c>
      <c r="C65" s="111" t="s">
        <v>76</v>
      </c>
      <c r="D65" s="112" t="s">
        <v>292</v>
      </c>
      <c r="E65" s="112" t="s">
        <v>293</v>
      </c>
      <c r="F65" s="111" t="s">
        <v>60</v>
      </c>
      <c r="G65" s="112" t="s">
        <v>294</v>
      </c>
      <c r="H65" s="112" t="s">
        <v>295</v>
      </c>
      <c r="I65" s="113" t="s">
        <v>1188</v>
      </c>
    </row>
    <row r="66" spans="1:9" ht="15">
      <c r="A66" s="109" t="s">
        <v>402</v>
      </c>
      <c r="B66" s="110">
        <v>50</v>
      </c>
      <c r="C66" s="111" t="s">
        <v>76</v>
      </c>
      <c r="D66" s="112" t="s">
        <v>188</v>
      </c>
      <c r="E66" s="112" t="s">
        <v>202</v>
      </c>
      <c r="F66" s="111" t="s">
        <v>60</v>
      </c>
      <c r="G66" s="112" t="s">
        <v>93</v>
      </c>
      <c r="H66" s="112" t="s">
        <v>107</v>
      </c>
      <c r="I66" s="113" t="s">
        <v>1189</v>
      </c>
    </row>
    <row r="67" spans="1:9" ht="15">
      <c r="A67" s="109" t="s">
        <v>403</v>
      </c>
      <c r="B67" s="110">
        <v>53</v>
      </c>
      <c r="C67" s="111" t="s">
        <v>296</v>
      </c>
      <c r="D67" s="112" t="s">
        <v>297</v>
      </c>
      <c r="E67" s="112" t="s">
        <v>298</v>
      </c>
      <c r="F67" s="111" t="s">
        <v>60</v>
      </c>
      <c r="G67" s="112" t="s">
        <v>112</v>
      </c>
      <c r="H67" s="112" t="s">
        <v>299</v>
      </c>
      <c r="I67" s="113" t="s">
        <v>1190</v>
      </c>
    </row>
    <row r="68" spans="1:9" ht="15">
      <c r="A68" s="109" t="s">
        <v>404</v>
      </c>
      <c r="B68" s="110">
        <v>54</v>
      </c>
      <c r="C68" s="111" t="s">
        <v>296</v>
      </c>
      <c r="D68" s="112" t="s">
        <v>300</v>
      </c>
      <c r="E68" s="112" t="s">
        <v>301</v>
      </c>
      <c r="F68" s="111" t="s">
        <v>60</v>
      </c>
      <c r="G68" s="112" t="s">
        <v>112</v>
      </c>
      <c r="H68" s="112" t="s">
        <v>302</v>
      </c>
      <c r="I68" s="113" t="s">
        <v>1191</v>
      </c>
    </row>
    <row r="69" spans="1:9" ht="15">
      <c r="A69" s="109" t="s">
        <v>405</v>
      </c>
      <c r="B69" s="110">
        <v>55</v>
      </c>
      <c r="C69" s="111" t="s">
        <v>296</v>
      </c>
      <c r="D69" s="112" t="s">
        <v>303</v>
      </c>
      <c r="E69" s="112" t="s">
        <v>304</v>
      </c>
      <c r="F69" s="111" t="s">
        <v>60</v>
      </c>
      <c r="G69" s="112" t="s">
        <v>64</v>
      </c>
      <c r="H69" s="112" t="s">
        <v>302</v>
      </c>
      <c r="I69" s="113" t="s">
        <v>1192</v>
      </c>
    </row>
    <row r="70" spans="1:9" ht="15">
      <c r="A70" s="109" t="s">
        <v>406</v>
      </c>
      <c r="B70" s="110">
        <v>57</v>
      </c>
      <c r="C70" s="111" t="s">
        <v>296</v>
      </c>
      <c r="D70" s="112" t="s">
        <v>307</v>
      </c>
      <c r="E70" s="112" t="s">
        <v>308</v>
      </c>
      <c r="F70" s="111" t="s">
        <v>60</v>
      </c>
      <c r="G70" s="112" t="s">
        <v>112</v>
      </c>
      <c r="H70" s="112" t="s">
        <v>302</v>
      </c>
      <c r="I70" s="113" t="s">
        <v>1193</v>
      </c>
    </row>
    <row r="71" spans="1:9" ht="15">
      <c r="A71" s="109" t="s">
        <v>407</v>
      </c>
      <c r="B71" s="110">
        <v>59</v>
      </c>
      <c r="C71" s="111" t="s">
        <v>296</v>
      </c>
      <c r="D71" s="112" t="s">
        <v>312</v>
      </c>
      <c r="E71" s="112" t="s">
        <v>313</v>
      </c>
      <c r="F71" s="111" t="s">
        <v>60</v>
      </c>
      <c r="G71" s="112" t="s">
        <v>93</v>
      </c>
      <c r="H71" s="112" t="s">
        <v>302</v>
      </c>
      <c r="I71" s="113" t="s">
        <v>1194</v>
      </c>
    </row>
    <row r="72" spans="1:9" ht="15">
      <c r="A72" s="109" t="s">
        <v>408</v>
      </c>
      <c r="B72" s="110">
        <v>58</v>
      </c>
      <c r="C72" s="111" t="s">
        <v>296</v>
      </c>
      <c r="D72" s="112" t="s">
        <v>309</v>
      </c>
      <c r="E72" s="112" t="s">
        <v>310</v>
      </c>
      <c r="F72" s="111" t="s">
        <v>60</v>
      </c>
      <c r="G72" s="112" t="s">
        <v>112</v>
      </c>
      <c r="H72" s="112" t="s">
        <v>311</v>
      </c>
      <c r="I72" s="113" t="s">
        <v>1195</v>
      </c>
    </row>
    <row r="73" spans="1:9" ht="15">
      <c r="A73" s="109" t="s">
        <v>409</v>
      </c>
      <c r="B73" s="110">
        <v>60</v>
      </c>
      <c r="C73" s="111" t="s">
        <v>296</v>
      </c>
      <c r="D73" s="112" t="s">
        <v>314</v>
      </c>
      <c r="E73" s="112" t="s">
        <v>315</v>
      </c>
      <c r="F73" s="111" t="s">
        <v>60</v>
      </c>
      <c r="G73" s="112" t="s">
        <v>112</v>
      </c>
      <c r="H73" s="112" t="s">
        <v>299</v>
      </c>
      <c r="I73" s="113" t="s">
        <v>1196</v>
      </c>
    </row>
    <row r="74" spans="1:9" ht="15">
      <c r="A74" s="109" t="s">
        <v>410</v>
      </c>
      <c r="B74" s="110">
        <v>56</v>
      </c>
      <c r="C74" s="111" t="s">
        <v>296</v>
      </c>
      <c r="D74" s="112" t="s">
        <v>305</v>
      </c>
      <c r="E74" s="112" t="s">
        <v>306</v>
      </c>
      <c r="F74" s="111" t="s">
        <v>60</v>
      </c>
      <c r="G74" s="112" t="s">
        <v>112</v>
      </c>
      <c r="H74" s="112" t="s">
        <v>299</v>
      </c>
      <c r="I74" s="113" t="s">
        <v>1197</v>
      </c>
    </row>
    <row r="75" spans="1:9" ht="12.75">
      <c r="A75" s="87"/>
      <c r="B75" s="79"/>
      <c r="C75" s="80"/>
      <c r="D75" s="81"/>
      <c r="E75" s="81"/>
      <c r="F75" s="81"/>
      <c r="G75" s="81"/>
      <c r="H75" s="81"/>
      <c r="I75" s="81"/>
    </row>
    <row r="76" spans="1:9" ht="12.75">
      <c r="A76" s="87"/>
      <c r="B76" s="79"/>
      <c r="C76" s="80"/>
      <c r="D76" s="81"/>
      <c r="E76" s="81"/>
      <c r="F76" s="81"/>
      <c r="G76" s="81"/>
      <c r="H76" s="81"/>
      <c r="I76" s="81"/>
    </row>
    <row r="77" spans="1:9" ht="12.75">
      <c r="A77" s="87"/>
      <c r="B77" s="79"/>
      <c r="C77" s="80"/>
      <c r="D77" s="81"/>
      <c r="E77" s="81"/>
      <c r="F77" s="81"/>
      <c r="G77" s="81"/>
      <c r="H77" s="81"/>
      <c r="I77" s="81"/>
    </row>
    <row r="78" spans="1:9" ht="12.75">
      <c r="A78" s="87"/>
      <c r="B78" s="79"/>
      <c r="C78" s="80"/>
      <c r="D78" s="81"/>
      <c r="E78" s="81"/>
      <c r="F78" s="81"/>
      <c r="G78" s="81"/>
      <c r="H78" s="81"/>
      <c r="I78" s="81"/>
    </row>
    <row r="79" spans="1:9" ht="12.75">
      <c r="A79" s="87"/>
      <c r="B79" s="79"/>
      <c r="C79" s="80"/>
      <c r="D79" s="81"/>
      <c r="E79" s="81"/>
      <c r="F79" s="81"/>
      <c r="G79" s="81"/>
      <c r="H79" s="81"/>
      <c r="I79" s="81"/>
    </row>
    <row r="80" spans="1:9" ht="12.75">
      <c r="A80" s="87"/>
      <c r="B80" s="79"/>
      <c r="C80" s="80"/>
      <c r="D80" s="81"/>
      <c r="E80" s="81"/>
      <c r="F80" s="81"/>
      <c r="G80" s="81"/>
      <c r="H80" s="81"/>
      <c r="I80" s="81"/>
    </row>
    <row r="81" spans="1:9" ht="12.75">
      <c r="A81" s="87"/>
      <c r="B81" s="79"/>
      <c r="C81" s="80"/>
      <c r="D81" s="81"/>
      <c r="E81" s="81"/>
      <c r="F81" s="81"/>
      <c r="G81" s="81"/>
      <c r="H81" s="81"/>
      <c r="I81" s="81"/>
    </row>
    <row r="82" spans="1:9" ht="12.75">
      <c r="A82" s="87"/>
      <c r="B82" s="79"/>
      <c r="C82" s="80"/>
      <c r="D82" s="81"/>
      <c r="E82" s="81"/>
      <c r="F82" s="81"/>
      <c r="G82" s="81"/>
      <c r="H82" s="81"/>
      <c r="I82" s="81"/>
    </row>
    <row r="83" spans="1:9" ht="12.75">
      <c r="A83" s="87"/>
      <c r="B83" s="79"/>
      <c r="C83" s="80"/>
      <c r="D83" s="81"/>
      <c r="E83" s="81"/>
      <c r="F83" s="81"/>
      <c r="G83" s="81"/>
      <c r="H83" s="81"/>
      <c r="I83" s="81"/>
    </row>
    <row r="84" spans="1:9" ht="12.75">
      <c r="A84" s="87"/>
      <c r="B84" s="79"/>
      <c r="C84" s="80"/>
      <c r="D84" s="81"/>
      <c r="E84" s="81"/>
      <c r="F84" s="81"/>
      <c r="G84" s="81"/>
      <c r="H84" s="81"/>
      <c r="I84" s="81"/>
    </row>
    <row r="85" spans="1:9" ht="12.75">
      <c r="A85" s="87"/>
      <c r="B85" s="79"/>
      <c r="C85" s="80"/>
      <c r="D85" s="81"/>
      <c r="E85" s="81"/>
      <c r="F85" s="81"/>
      <c r="G85" s="81"/>
      <c r="H85" s="81"/>
      <c r="I85" s="81"/>
    </row>
    <row r="86" spans="1:9" ht="12.75">
      <c r="A86" s="87"/>
      <c r="B86" s="79"/>
      <c r="C86" s="80"/>
      <c r="D86" s="81"/>
      <c r="E86" s="81"/>
      <c r="F86" s="81"/>
      <c r="G86" s="81"/>
      <c r="H86" s="81"/>
      <c r="I86" s="81"/>
    </row>
    <row r="87" spans="1:9" ht="12.75">
      <c r="A87" s="87"/>
      <c r="B87" s="79"/>
      <c r="C87" s="80"/>
      <c r="D87" s="81"/>
      <c r="E87" s="81"/>
      <c r="F87" s="81"/>
      <c r="G87" s="81"/>
      <c r="H87" s="81"/>
      <c r="I87" s="81"/>
    </row>
    <row r="88" spans="1:9" ht="12.75">
      <c r="A88" s="87"/>
      <c r="B88" s="79"/>
      <c r="C88" s="80"/>
      <c r="D88" s="81"/>
      <c r="E88" s="81"/>
      <c r="F88" s="81"/>
      <c r="G88" s="81"/>
      <c r="H88" s="81"/>
      <c r="I88" s="81"/>
    </row>
    <row r="89" spans="1:9" ht="12.75">
      <c r="A89" s="87"/>
      <c r="B89" s="79"/>
      <c r="C89" s="80"/>
      <c r="D89" s="81"/>
      <c r="E89" s="81"/>
      <c r="F89" s="81"/>
      <c r="G89" s="81"/>
      <c r="H89" s="81"/>
      <c r="I89" s="81"/>
    </row>
    <row r="90" spans="1:9" ht="12.75">
      <c r="A90" s="87"/>
      <c r="B90" s="79"/>
      <c r="C90" s="80"/>
      <c r="D90" s="81"/>
      <c r="E90" s="81"/>
      <c r="F90" s="81"/>
      <c r="G90" s="81"/>
      <c r="H90" s="81"/>
      <c r="I90" s="81"/>
    </row>
    <row r="91" spans="1:9" ht="12.75">
      <c r="A91" s="87"/>
      <c r="B91" s="79"/>
      <c r="C91" s="80"/>
      <c r="D91" s="81"/>
      <c r="E91" s="81"/>
      <c r="F91" s="81"/>
      <c r="G91" s="81"/>
      <c r="H91" s="81"/>
      <c r="I91" s="81"/>
    </row>
    <row r="92" spans="1:9" ht="12.75">
      <c r="A92" s="87"/>
      <c r="B92" s="79"/>
      <c r="C92" s="80"/>
      <c r="D92" s="81"/>
      <c r="E92" s="81"/>
      <c r="F92" s="81"/>
      <c r="G92" s="81"/>
      <c r="H92" s="81"/>
      <c r="I92" s="81"/>
    </row>
    <row r="93" spans="1:9" ht="12.75">
      <c r="A93" s="87"/>
      <c r="B93" s="79"/>
      <c r="C93" s="80"/>
      <c r="D93" s="81"/>
      <c r="E93" s="81"/>
      <c r="F93" s="81"/>
      <c r="G93" s="81"/>
      <c r="H93" s="81"/>
      <c r="I93" s="81"/>
    </row>
    <row r="94" spans="1:9" ht="12.75">
      <c r="A94" s="87"/>
      <c r="B94" s="79"/>
      <c r="C94" s="80"/>
      <c r="D94" s="81"/>
      <c r="E94" s="81"/>
      <c r="F94" s="81"/>
      <c r="G94" s="81"/>
      <c r="H94" s="81"/>
      <c r="I94" s="81"/>
    </row>
    <row r="95" spans="1:9" ht="12.75">
      <c r="A95" s="87"/>
      <c r="B95" s="79"/>
      <c r="C95" s="80"/>
      <c r="D95" s="81"/>
      <c r="E95" s="81"/>
      <c r="F95" s="81"/>
      <c r="G95" s="81"/>
      <c r="H95" s="81"/>
      <c r="I95" s="81"/>
    </row>
    <row r="96" spans="1:9" ht="12.75">
      <c r="A96" s="87"/>
      <c r="B96" s="79"/>
      <c r="C96" s="80"/>
      <c r="D96" s="81"/>
      <c r="E96" s="81"/>
      <c r="F96" s="81"/>
      <c r="G96" s="81"/>
      <c r="H96" s="81"/>
      <c r="I96" s="81"/>
    </row>
    <row r="97" spans="1:9" ht="12.75">
      <c r="A97" s="87"/>
      <c r="B97" s="79"/>
      <c r="C97" s="80"/>
      <c r="D97" s="81"/>
      <c r="E97" s="81"/>
      <c r="F97" s="81"/>
      <c r="G97" s="81"/>
      <c r="H97" s="81"/>
      <c r="I97" s="81"/>
    </row>
    <row r="98" spans="1:9" ht="12.75">
      <c r="A98" s="87"/>
      <c r="B98" s="79"/>
      <c r="C98" s="80"/>
      <c r="D98" s="81"/>
      <c r="E98" s="81"/>
      <c r="F98" s="81"/>
      <c r="G98" s="81"/>
      <c r="H98" s="81"/>
      <c r="I98" s="81"/>
    </row>
    <row r="99" spans="1:9" ht="12.75">
      <c r="A99" s="87"/>
      <c r="B99" s="79"/>
      <c r="C99" s="80"/>
      <c r="D99" s="81"/>
      <c r="E99" s="81"/>
      <c r="F99" s="81"/>
      <c r="G99" s="81"/>
      <c r="H99" s="81"/>
      <c r="I99" s="81"/>
    </row>
    <row r="100" spans="1:9" ht="12.75">
      <c r="A100" s="87"/>
      <c r="B100" s="79"/>
      <c r="C100" s="80"/>
      <c r="D100" s="81"/>
      <c r="E100" s="81"/>
      <c r="F100" s="81"/>
      <c r="G100" s="81"/>
      <c r="H100" s="81"/>
      <c r="I100" s="81"/>
    </row>
    <row r="101" spans="1:9" ht="12.75">
      <c r="A101" s="87"/>
      <c r="B101" s="79"/>
      <c r="C101" s="80"/>
      <c r="D101" s="81"/>
      <c r="E101" s="81"/>
      <c r="F101" s="81"/>
      <c r="G101" s="81"/>
      <c r="H101" s="81"/>
      <c r="I101" s="81"/>
    </row>
    <row r="102" spans="1:9" ht="12.75">
      <c r="A102" s="87"/>
      <c r="B102" s="79"/>
      <c r="C102" s="80"/>
      <c r="D102" s="81"/>
      <c r="E102" s="81"/>
      <c r="F102" s="81"/>
      <c r="G102" s="81"/>
      <c r="H102" s="81"/>
      <c r="I102" s="81"/>
    </row>
    <row r="103" spans="1:9" ht="12.75">
      <c r="A103" s="87"/>
      <c r="B103" s="79"/>
      <c r="C103" s="80"/>
      <c r="D103" s="81"/>
      <c r="E103" s="81"/>
      <c r="F103" s="81"/>
      <c r="G103" s="81"/>
      <c r="H103" s="81"/>
      <c r="I103" s="81"/>
    </row>
    <row r="104" spans="1:9" ht="12.75">
      <c r="A104" s="87"/>
      <c r="B104" s="79"/>
      <c r="C104" s="80"/>
      <c r="D104" s="81"/>
      <c r="E104" s="81"/>
      <c r="F104" s="81"/>
      <c r="G104" s="81"/>
      <c r="H104" s="81"/>
      <c r="I104" s="81"/>
    </row>
    <row r="105" spans="1:9" ht="12.75">
      <c r="A105" s="87"/>
      <c r="B105" s="79"/>
      <c r="C105" s="80"/>
      <c r="D105" s="81"/>
      <c r="E105" s="81"/>
      <c r="F105" s="81"/>
      <c r="G105" s="81"/>
      <c r="H105" s="81"/>
      <c r="I105" s="81"/>
    </row>
    <row r="106" spans="1:9" ht="12.75">
      <c r="A106" s="87"/>
      <c r="B106" s="79"/>
      <c r="C106" s="80"/>
      <c r="D106" s="81"/>
      <c r="E106" s="81"/>
      <c r="F106" s="81"/>
      <c r="G106" s="81"/>
      <c r="H106" s="81"/>
      <c r="I106" s="81"/>
    </row>
    <row r="107" spans="1:9" ht="12.75">
      <c r="A107" s="87"/>
      <c r="B107" s="79"/>
      <c r="C107" s="80"/>
      <c r="D107" s="81"/>
      <c r="E107" s="81"/>
      <c r="F107" s="81"/>
      <c r="G107" s="81"/>
      <c r="H107" s="81"/>
      <c r="I107" s="81"/>
    </row>
    <row r="108" spans="1:9" ht="12.75">
      <c r="A108" s="87"/>
      <c r="B108" s="79"/>
      <c r="C108" s="80"/>
      <c r="D108" s="81"/>
      <c r="E108" s="81"/>
      <c r="F108" s="81"/>
      <c r="G108" s="81"/>
      <c r="H108" s="81"/>
      <c r="I108" s="81"/>
    </row>
    <row r="109" spans="1:9" ht="12.75">
      <c r="A109" s="87"/>
      <c r="B109" s="79"/>
      <c r="C109" s="80"/>
      <c r="D109" s="81"/>
      <c r="E109" s="81"/>
      <c r="F109" s="81"/>
      <c r="G109" s="81"/>
      <c r="H109" s="81"/>
      <c r="I109" s="81"/>
    </row>
    <row r="110" spans="1:9" ht="12.75">
      <c r="A110" s="87"/>
      <c r="B110" s="79"/>
      <c r="C110" s="80"/>
      <c r="D110" s="81"/>
      <c r="E110" s="81"/>
      <c r="F110" s="81"/>
      <c r="G110" s="81"/>
      <c r="H110" s="81"/>
      <c r="I110" s="81"/>
    </row>
    <row r="111" spans="1:9" ht="12.75">
      <c r="A111" s="87"/>
      <c r="B111" s="79"/>
      <c r="C111" s="80"/>
      <c r="D111" s="81"/>
      <c r="E111" s="81"/>
      <c r="F111" s="81"/>
      <c r="G111" s="81"/>
      <c r="H111" s="81"/>
      <c r="I111" s="81"/>
    </row>
    <row r="112" spans="1:9" ht="12.75">
      <c r="A112" s="87"/>
      <c r="B112" s="79"/>
      <c r="C112" s="80"/>
      <c r="D112" s="81"/>
      <c r="E112" s="81"/>
      <c r="F112" s="81"/>
      <c r="G112" s="81"/>
      <c r="H112" s="81"/>
      <c r="I112" s="81"/>
    </row>
    <row r="113" spans="1:9" ht="12.75">
      <c r="A113" s="87"/>
      <c r="B113" s="79"/>
      <c r="C113" s="80"/>
      <c r="D113" s="81"/>
      <c r="E113" s="81"/>
      <c r="F113" s="81"/>
      <c r="G113" s="81"/>
      <c r="H113" s="81"/>
      <c r="I113" s="81"/>
    </row>
    <row r="114" spans="1:9" ht="12.75">
      <c r="A114" s="87"/>
      <c r="B114" s="79"/>
      <c r="C114" s="80"/>
      <c r="D114" s="81"/>
      <c r="E114" s="81"/>
      <c r="F114" s="81"/>
      <c r="G114" s="81"/>
      <c r="H114" s="81"/>
      <c r="I114" s="81"/>
    </row>
    <row r="115" spans="1:9" ht="12.75">
      <c r="A115" s="87"/>
      <c r="B115" s="79"/>
      <c r="C115" s="80"/>
      <c r="D115" s="81"/>
      <c r="E115" s="81"/>
      <c r="F115" s="81"/>
      <c r="G115" s="81"/>
      <c r="H115" s="81"/>
      <c r="I115" s="81"/>
    </row>
    <row r="116" spans="1:9" ht="12.75">
      <c r="A116" s="87"/>
      <c r="B116" s="79"/>
      <c r="C116" s="80"/>
      <c r="D116" s="81"/>
      <c r="E116" s="81"/>
      <c r="F116" s="81"/>
      <c r="G116" s="81"/>
      <c r="H116" s="81"/>
      <c r="I116" s="81"/>
    </row>
    <row r="117" spans="1:9" ht="12.75">
      <c r="A117" s="87"/>
      <c r="B117" s="79"/>
      <c r="C117" s="80"/>
      <c r="D117" s="81"/>
      <c r="E117" s="81"/>
      <c r="F117" s="81"/>
      <c r="G117" s="81"/>
      <c r="H117" s="81"/>
      <c r="I117" s="81"/>
    </row>
    <row r="118" spans="1:9" ht="12.75">
      <c r="A118" s="87"/>
      <c r="B118" s="79"/>
      <c r="C118" s="80"/>
      <c r="D118" s="81"/>
      <c r="E118" s="81"/>
      <c r="F118" s="81"/>
      <c r="G118" s="81"/>
      <c r="H118" s="81"/>
      <c r="I118" s="81"/>
    </row>
    <row r="119" spans="1:9" ht="12.75">
      <c r="A119" s="87"/>
      <c r="B119" s="79"/>
      <c r="C119" s="80"/>
      <c r="D119" s="81"/>
      <c r="E119" s="81"/>
      <c r="F119" s="81"/>
      <c r="G119" s="81"/>
      <c r="H119" s="81"/>
      <c r="I119" s="81"/>
    </row>
    <row r="120" spans="1:9" ht="12.75">
      <c r="A120" s="87"/>
      <c r="B120" s="79"/>
      <c r="C120" s="80"/>
      <c r="D120" s="81"/>
      <c r="E120" s="81"/>
      <c r="F120" s="81"/>
      <c r="G120" s="81"/>
      <c r="H120" s="81"/>
      <c r="I120" s="81"/>
    </row>
    <row r="121" spans="1:9" ht="12.75">
      <c r="A121" s="87"/>
      <c r="B121" s="79"/>
      <c r="C121" s="80"/>
      <c r="D121" s="81"/>
      <c r="E121" s="81"/>
      <c r="F121" s="81"/>
      <c r="G121" s="81"/>
      <c r="H121" s="81"/>
      <c r="I121" s="81"/>
    </row>
    <row r="122" spans="1:9" ht="12.75">
      <c r="A122" s="87"/>
      <c r="B122" s="79"/>
      <c r="C122" s="80"/>
      <c r="D122" s="81"/>
      <c r="E122" s="81"/>
      <c r="F122" s="81"/>
      <c r="G122" s="81"/>
      <c r="H122" s="81"/>
      <c r="I122" s="81"/>
    </row>
    <row r="123" spans="1:9" ht="12.75">
      <c r="A123" s="87"/>
      <c r="B123" s="79"/>
      <c r="C123" s="80"/>
      <c r="D123" s="81"/>
      <c r="E123" s="81"/>
      <c r="F123" s="81"/>
      <c r="G123" s="81"/>
      <c r="H123" s="81"/>
      <c r="I123" s="81"/>
    </row>
    <row r="124" spans="1:9" ht="12.75">
      <c r="A124" s="87"/>
      <c r="B124" s="79"/>
      <c r="C124" s="80"/>
      <c r="D124" s="81"/>
      <c r="E124" s="81"/>
      <c r="F124" s="81"/>
      <c r="G124" s="81"/>
      <c r="H124" s="81"/>
      <c r="I124" s="81"/>
    </row>
    <row r="125" spans="1:9" ht="12.75">
      <c r="A125" s="87"/>
      <c r="B125" s="79"/>
      <c r="C125" s="80"/>
      <c r="D125" s="81"/>
      <c r="E125" s="81"/>
      <c r="F125" s="81"/>
      <c r="G125" s="81"/>
      <c r="H125" s="81"/>
      <c r="I125" s="81"/>
    </row>
    <row r="126" spans="1:9" ht="12.75">
      <c r="A126" s="87"/>
      <c r="B126" s="79"/>
      <c r="C126" s="80"/>
      <c r="D126" s="81"/>
      <c r="E126" s="81"/>
      <c r="F126" s="81"/>
      <c r="G126" s="81"/>
      <c r="H126" s="81"/>
      <c r="I126" s="81"/>
    </row>
    <row r="127" spans="1:9" ht="12.75">
      <c r="A127" s="87"/>
      <c r="B127" s="79"/>
      <c r="C127" s="80"/>
      <c r="D127" s="81"/>
      <c r="E127" s="81"/>
      <c r="F127" s="81"/>
      <c r="G127" s="81"/>
      <c r="H127" s="81"/>
      <c r="I127" s="81"/>
    </row>
    <row r="128" spans="1:9" ht="12.75">
      <c r="A128" s="87"/>
      <c r="B128" s="79"/>
      <c r="C128" s="80"/>
      <c r="D128" s="81"/>
      <c r="E128" s="81"/>
      <c r="F128" s="81"/>
      <c r="G128" s="81"/>
      <c r="H128" s="81"/>
      <c r="I128" s="81"/>
    </row>
    <row r="129" spans="1:9" ht="12.75">
      <c r="A129" s="87"/>
      <c r="B129" s="79"/>
      <c r="C129" s="80"/>
      <c r="D129" s="81"/>
      <c r="E129" s="81"/>
      <c r="F129" s="81"/>
      <c r="G129" s="81"/>
      <c r="H129" s="81"/>
      <c r="I129" s="81"/>
    </row>
    <row r="130" spans="1:9" ht="12.75">
      <c r="A130" s="87"/>
      <c r="B130" s="79"/>
      <c r="C130" s="80"/>
      <c r="D130" s="81"/>
      <c r="E130" s="81"/>
      <c r="F130" s="81"/>
      <c r="G130" s="81"/>
      <c r="H130" s="81"/>
      <c r="I130" s="81"/>
    </row>
    <row r="131" spans="1:9" ht="12.75">
      <c r="A131" s="87"/>
      <c r="B131" s="79"/>
      <c r="C131" s="80"/>
      <c r="D131" s="81"/>
      <c r="E131" s="81"/>
      <c r="F131" s="81"/>
      <c r="G131" s="81"/>
      <c r="H131" s="81"/>
      <c r="I131" s="81"/>
    </row>
    <row r="132" spans="1:9" ht="12.75">
      <c r="A132" s="87"/>
      <c r="I132" s="81"/>
    </row>
  </sheetData>
  <sheetProtection/>
  <autoFilter ref="A9:I74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E140" sqref="E140"/>
    </sheetView>
  </sheetViews>
  <sheetFormatPr defaultColWidth="9.140625" defaultRowHeight="12.75"/>
  <cols>
    <col min="1" max="1" width="7.140625" style="47" customWidth="1"/>
    <col min="2" max="2" width="4.28125" style="47" customWidth="1"/>
    <col min="3" max="3" width="23.421875" style="47" customWidth="1"/>
    <col min="4" max="7" width="6.7109375" style="150" customWidth="1"/>
    <col min="8" max="8" width="6.7109375" style="47" customWidth="1"/>
    <col min="9" max="9" width="14.57421875" style="47" customWidth="1"/>
    <col min="10" max="10" width="4.7109375" style="47" customWidth="1"/>
    <col min="11" max="11" width="9.140625" style="137" customWidth="1"/>
  </cols>
  <sheetData>
    <row r="1" spans="1:9" ht="6" customHeight="1">
      <c r="A1" s="59"/>
      <c r="B1" s="58"/>
      <c r="C1" s="58"/>
      <c r="D1" s="139"/>
      <c r="E1" s="139"/>
      <c r="F1" s="139"/>
      <c r="G1" s="139"/>
      <c r="H1" s="58"/>
      <c r="I1" s="58"/>
    </row>
    <row r="2" spans="1:9" ht="15.75">
      <c r="A2" s="274" t="str">
        <f>Startlist!$F4</f>
        <v>TALLINNA RALLY 2016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tr">
        <f>Startlist!$F5</f>
        <v>August 26-27, 2016</v>
      </c>
      <c r="B3" s="275"/>
      <c r="C3" s="275"/>
      <c r="D3" s="275"/>
      <c r="E3" s="275"/>
      <c r="F3" s="275"/>
      <c r="G3" s="275"/>
      <c r="H3" s="275"/>
      <c r="I3" s="275"/>
    </row>
    <row r="4" spans="1:9" ht="15">
      <c r="A4" s="275" t="str">
        <f>Startlist!$F6</f>
        <v>Harjumaa</v>
      </c>
      <c r="B4" s="275"/>
      <c r="C4" s="275"/>
      <c r="D4" s="275"/>
      <c r="E4" s="275"/>
      <c r="F4" s="275"/>
      <c r="G4" s="275"/>
      <c r="H4" s="275"/>
      <c r="I4" s="275"/>
    </row>
    <row r="5" spans="1:9" ht="15">
      <c r="A5" s="11" t="s">
        <v>125</v>
      </c>
      <c r="B5" s="46"/>
      <c r="C5" s="46"/>
      <c r="D5" s="140"/>
      <c r="E5" s="140"/>
      <c r="F5" s="140"/>
      <c r="G5" s="140"/>
      <c r="H5" s="46"/>
      <c r="I5" s="46"/>
    </row>
    <row r="6" spans="1:9" ht="12.75">
      <c r="A6" s="35" t="s">
        <v>29</v>
      </c>
      <c r="B6" s="27" t="s">
        <v>30</v>
      </c>
      <c r="C6" s="28" t="s">
        <v>31</v>
      </c>
      <c r="D6" s="276" t="s">
        <v>176</v>
      </c>
      <c r="E6" s="277"/>
      <c r="F6" s="277"/>
      <c r="G6" s="278"/>
      <c r="H6" s="26" t="s">
        <v>40</v>
      </c>
      <c r="I6" s="26" t="s">
        <v>50</v>
      </c>
    </row>
    <row r="7" spans="1:9" ht="12.75">
      <c r="A7" s="34" t="s">
        <v>52</v>
      </c>
      <c r="B7" s="29"/>
      <c r="C7" s="30" t="s">
        <v>27</v>
      </c>
      <c r="D7" s="142" t="s">
        <v>32</v>
      </c>
      <c r="E7" s="142" t="s">
        <v>33</v>
      </c>
      <c r="F7" s="142" t="s">
        <v>34</v>
      </c>
      <c r="G7" s="142" t="s">
        <v>35</v>
      </c>
      <c r="H7" s="33"/>
      <c r="I7" s="34" t="s">
        <v>51</v>
      </c>
    </row>
    <row r="8" spans="1:12" ht="12.75">
      <c r="A8" s="208" t="s">
        <v>422</v>
      </c>
      <c r="B8" s="209">
        <v>1</v>
      </c>
      <c r="C8" s="210" t="s">
        <v>423</v>
      </c>
      <c r="D8" s="211" t="s">
        <v>424</v>
      </c>
      <c r="E8" s="212" t="s">
        <v>425</v>
      </c>
      <c r="F8" s="212" t="s">
        <v>426</v>
      </c>
      <c r="G8" s="212" t="s">
        <v>427</v>
      </c>
      <c r="H8" s="213"/>
      <c r="I8" s="214" t="s">
        <v>428</v>
      </c>
      <c r="J8" s="215"/>
      <c r="K8" s="244"/>
      <c r="L8" s="217"/>
    </row>
    <row r="9" spans="1:12" ht="12.75">
      <c r="A9" s="218" t="s">
        <v>128</v>
      </c>
      <c r="B9" s="219"/>
      <c r="C9" s="220" t="s">
        <v>217</v>
      </c>
      <c r="D9" s="221" t="s">
        <v>429</v>
      </c>
      <c r="E9" s="222" t="s">
        <v>429</v>
      </c>
      <c r="F9" s="222" t="s">
        <v>430</v>
      </c>
      <c r="G9" s="222" t="s">
        <v>430</v>
      </c>
      <c r="H9" s="223"/>
      <c r="I9" s="207" t="s">
        <v>431</v>
      </c>
      <c r="J9" s="215"/>
      <c r="K9" s="216"/>
      <c r="L9" s="217"/>
    </row>
    <row r="10" spans="1:12" ht="12.75">
      <c r="A10" s="208" t="s">
        <v>432</v>
      </c>
      <c r="B10" s="209">
        <v>5</v>
      </c>
      <c r="C10" s="210" t="s">
        <v>433</v>
      </c>
      <c r="D10" s="211" t="s">
        <v>434</v>
      </c>
      <c r="E10" s="212" t="s">
        <v>435</v>
      </c>
      <c r="F10" s="212" t="s">
        <v>436</v>
      </c>
      <c r="G10" s="212" t="s">
        <v>437</v>
      </c>
      <c r="H10" s="213"/>
      <c r="I10" s="214" t="s">
        <v>438</v>
      </c>
      <c r="J10" s="215"/>
      <c r="K10" s="244"/>
      <c r="L10" s="217"/>
    </row>
    <row r="11" spans="1:12" ht="12.75">
      <c r="A11" s="218" t="s">
        <v>128</v>
      </c>
      <c r="B11" s="219"/>
      <c r="C11" s="220" t="s">
        <v>226</v>
      </c>
      <c r="D11" s="221" t="s">
        <v>430</v>
      </c>
      <c r="E11" s="222" t="s">
        <v>430</v>
      </c>
      <c r="F11" s="222" t="s">
        <v>429</v>
      </c>
      <c r="G11" s="222" t="s">
        <v>769</v>
      </c>
      <c r="H11" s="223"/>
      <c r="I11" s="207" t="s">
        <v>439</v>
      </c>
      <c r="J11" s="215"/>
      <c r="K11" s="216"/>
      <c r="L11" s="217"/>
    </row>
    <row r="12" spans="1:12" ht="12.75">
      <c r="A12" s="208" t="s">
        <v>440</v>
      </c>
      <c r="B12" s="209">
        <v>8</v>
      </c>
      <c r="C12" s="210" t="s">
        <v>441</v>
      </c>
      <c r="D12" s="211" t="s">
        <v>442</v>
      </c>
      <c r="E12" s="212" t="s">
        <v>443</v>
      </c>
      <c r="F12" s="212" t="s">
        <v>436</v>
      </c>
      <c r="G12" s="212" t="s">
        <v>444</v>
      </c>
      <c r="H12" s="213"/>
      <c r="I12" s="214" t="s">
        <v>445</v>
      </c>
      <c r="J12" s="215"/>
      <c r="K12" s="244"/>
      <c r="L12" s="217"/>
    </row>
    <row r="13" spans="1:12" ht="12.75">
      <c r="A13" s="218" t="s">
        <v>79</v>
      </c>
      <c r="B13" s="219"/>
      <c r="C13" s="220" t="s">
        <v>69</v>
      </c>
      <c r="D13" s="221" t="s">
        <v>446</v>
      </c>
      <c r="E13" s="222" t="s">
        <v>447</v>
      </c>
      <c r="F13" s="222" t="s">
        <v>448</v>
      </c>
      <c r="G13" s="222" t="s">
        <v>449</v>
      </c>
      <c r="H13" s="223"/>
      <c r="I13" s="207" t="s">
        <v>450</v>
      </c>
      <c r="J13" s="215"/>
      <c r="K13" s="216"/>
      <c r="L13" s="217"/>
    </row>
    <row r="14" spans="1:12" ht="12.75">
      <c r="A14" s="208" t="s">
        <v>451</v>
      </c>
      <c r="B14" s="209">
        <v>12</v>
      </c>
      <c r="C14" s="210" t="s">
        <v>452</v>
      </c>
      <c r="D14" s="211" t="s">
        <v>453</v>
      </c>
      <c r="E14" s="212" t="s">
        <v>454</v>
      </c>
      <c r="F14" s="212" t="s">
        <v>455</v>
      </c>
      <c r="G14" s="212" t="s">
        <v>456</v>
      </c>
      <c r="H14" s="213"/>
      <c r="I14" s="214" t="s">
        <v>457</v>
      </c>
      <c r="J14" s="215"/>
      <c r="K14" s="244"/>
      <c r="L14" s="217"/>
    </row>
    <row r="15" spans="1:12" ht="12.75">
      <c r="A15" s="218" t="s">
        <v>79</v>
      </c>
      <c r="B15" s="219"/>
      <c r="C15" s="220" t="s">
        <v>69</v>
      </c>
      <c r="D15" s="221" t="s">
        <v>447</v>
      </c>
      <c r="E15" s="222" t="s">
        <v>458</v>
      </c>
      <c r="F15" s="222" t="s">
        <v>559</v>
      </c>
      <c r="G15" s="222" t="s">
        <v>545</v>
      </c>
      <c r="H15" s="223"/>
      <c r="I15" s="207" t="s">
        <v>459</v>
      </c>
      <c r="J15" s="215"/>
      <c r="K15" s="216"/>
      <c r="L15" s="217"/>
    </row>
    <row r="16" spans="1:12" ht="12.75">
      <c r="A16" s="208" t="s">
        <v>460</v>
      </c>
      <c r="B16" s="209">
        <v>9</v>
      </c>
      <c r="C16" s="210" t="s">
        <v>461</v>
      </c>
      <c r="D16" s="211" t="s">
        <v>462</v>
      </c>
      <c r="E16" s="212" t="s">
        <v>463</v>
      </c>
      <c r="F16" s="212" t="s">
        <v>464</v>
      </c>
      <c r="G16" s="212" t="s">
        <v>465</v>
      </c>
      <c r="H16" s="213"/>
      <c r="I16" s="214" t="s">
        <v>466</v>
      </c>
      <c r="J16" s="215"/>
      <c r="K16" s="244"/>
      <c r="L16" s="217"/>
    </row>
    <row r="17" spans="1:12" ht="12.75">
      <c r="A17" s="218" t="s">
        <v>128</v>
      </c>
      <c r="B17" s="219"/>
      <c r="C17" s="220" t="s">
        <v>235</v>
      </c>
      <c r="D17" s="221" t="s">
        <v>601</v>
      </c>
      <c r="E17" s="222" t="s">
        <v>467</v>
      </c>
      <c r="F17" s="222" t="s">
        <v>482</v>
      </c>
      <c r="G17" s="222" t="s">
        <v>429</v>
      </c>
      <c r="H17" s="223"/>
      <c r="I17" s="207" t="s">
        <v>468</v>
      </c>
      <c r="J17" s="215"/>
      <c r="K17" s="216"/>
      <c r="L17" s="217"/>
    </row>
    <row r="18" spans="1:12" ht="12.75">
      <c r="A18" s="208" t="s">
        <v>469</v>
      </c>
      <c r="B18" s="209">
        <v>7</v>
      </c>
      <c r="C18" s="210" t="s">
        <v>470</v>
      </c>
      <c r="D18" s="211" t="s">
        <v>471</v>
      </c>
      <c r="E18" s="212" t="s">
        <v>472</v>
      </c>
      <c r="F18" s="212" t="s">
        <v>473</v>
      </c>
      <c r="G18" s="212" t="s">
        <v>474</v>
      </c>
      <c r="H18" s="213"/>
      <c r="I18" s="214" t="s">
        <v>475</v>
      </c>
      <c r="J18" s="215"/>
      <c r="K18" s="244"/>
      <c r="L18" s="217"/>
    </row>
    <row r="19" spans="1:12" ht="12.75">
      <c r="A19" s="218" t="s">
        <v>59</v>
      </c>
      <c r="B19" s="219"/>
      <c r="C19" s="220" t="s">
        <v>65</v>
      </c>
      <c r="D19" s="221" t="s">
        <v>842</v>
      </c>
      <c r="E19" s="222" t="s">
        <v>843</v>
      </c>
      <c r="F19" s="222" t="s">
        <v>592</v>
      </c>
      <c r="G19" s="222" t="s">
        <v>447</v>
      </c>
      <c r="H19" s="223"/>
      <c r="I19" s="207" t="s">
        <v>476</v>
      </c>
      <c r="J19" s="215"/>
      <c r="K19" s="216"/>
      <c r="L19" s="217"/>
    </row>
    <row r="20" spans="1:12" ht="12.75">
      <c r="A20" s="208" t="s">
        <v>477</v>
      </c>
      <c r="B20" s="209">
        <v>22</v>
      </c>
      <c r="C20" s="210" t="s">
        <v>497</v>
      </c>
      <c r="D20" s="211" t="s">
        <v>579</v>
      </c>
      <c r="E20" s="212" t="s">
        <v>580</v>
      </c>
      <c r="F20" s="212" t="s">
        <v>581</v>
      </c>
      <c r="G20" s="212" t="s">
        <v>564</v>
      </c>
      <c r="H20" s="213"/>
      <c r="I20" s="214" t="s">
        <v>582</v>
      </c>
      <c r="J20" s="215"/>
      <c r="K20" s="244"/>
      <c r="L20" s="217"/>
    </row>
    <row r="21" spans="1:12" ht="12.75">
      <c r="A21" s="218" t="s">
        <v>128</v>
      </c>
      <c r="B21" s="219"/>
      <c r="C21" s="220" t="s">
        <v>226</v>
      </c>
      <c r="D21" s="221" t="s">
        <v>482</v>
      </c>
      <c r="E21" s="222" t="s">
        <v>844</v>
      </c>
      <c r="F21" s="222" t="s">
        <v>627</v>
      </c>
      <c r="G21" s="222" t="s">
        <v>567</v>
      </c>
      <c r="H21" s="223"/>
      <c r="I21" s="207" t="s">
        <v>584</v>
      </c>
      <c r="J21" s="215"/>
      <c r="K21" s="216"/>
      <c r="L21" s="217"/>
    </row>
    <row r="22" spans="1:12" ht="12.75">
      <c r="A22" s="208" t="s">
        <v>585</v>
      </c>
      <c r="B22" s="209">
        <v>21</v>
      </c>
      <c r="C22" s="210" t="s">
        <v>496</v>
      </c>
      <c r="D22" s="211" t="s">
        <v>586</v>
      </c>
      <c r="E22" s="212" t="s">
        <v>555</v>
      </c>
      <c r="F22" s="212" t="s">
        <v>464</v>
      </c>
      <c r="G22" s="212" t="s">
        <v>587</v>
      </c>
      <c r="H22" s="213"/>
      <c r="I22" s="214" t="s">
        <v>582</v>
      </c>
      <c r="J22" s="215"/>
      <c r="K22" s="244"/>
      <c r="L22" s="217"/>
    </row>
    <row r="23" spans="1:12" ht="12.75">
      <c r="A23" s="218" t="s">
        <v>128</v>
      </c>
      <c r="B23" s="219"/>
      <c r="C23" s="220" t="s">
        <v>263</v>
      </c>
      <c r="D23" s="221" t="s">
        <v>583</v>
      </c>
      <c r="E23" s="222" t="s">
        <v>845</v>
      </c>
      <c r="F23" s="222" t="s">
        <v>482</v>
      </c>
      <c r="G23" s="222" t="s">
        <v>568</v>
      </c>
      <c r="H23" s="223"/>
      <c r="I23" s="207" t="s">
        <v>584</v>
      </c>
      <c r="J23" s="215"/>
      <c r="K23" s="216"/>
      <c r="L23" s="217"/>
    </row>
    <row r="24" spans="1:12" ht="12.75">
      <c r="A24" s="208" t="s">
        <v>588</v>
      </c>
      <c r="B24" s="209">
        <v>14</v>
      </c>
      <c r="C24" s="210" t="s">
        <v>489</v>
      </c>
      <c r="D24" s="211" t="s">
        <v>546</v>
      </c>
      <c r="E24" s="212" t="s">
        <v>547</v>
      </c>
      <c r="F24" s="212" t="s">
        <v>548</v>
      </c>
      <c r="G24" s="212" t="s">
        <v>549</v>
      </c>
      <c r="H24" s="213"/>
      <c r="I24" s="214" t="s">
        <v>550</v>
      </c>
      <c r="J24" s="215"/>
      <c r="K24" s="244"/>
      <c r="L24" s="217"/>
    </row>
    <row r="25" spans="1:12" ht="12.75">
      <c r="A25" s="218" t="s">
        <v>59</v>
      </c>
      <c r="B25" s="219"/>
      <c r="C25" s="220" t="s">
        <v>65</v>
      </c>
      <c r="D25" s="221" t="s">
        <v>578</v>
      </c>
      <c r="E25" s="222" t="s">
        <v>846</v>
      </c>
      <c r="F25" s="222" t="s">
        <v>551</v>
      </c>
      <c r="G25" s="222" t="s">
        <v>458</v>
      </c>
      <c r="H25" s="223"/>
      <c r="I25" s="207" t="s">
        <v>553</v>
      </c>
      <c r="J25" s="215"/>
      <c r="K25" s="216"/>
      <c r="L25" s="217"/>
    </row>
    <row r="26" spans="1:12" ht="12.75">
      <c r="A26" s="208" t="s">
        <v>590</v>
      </c>
      <c r="B26" s="209">
        <v>17</v>
      </c>
      <c r="C26" s="210" t="s">
        <v>492</v>
      </c>
      <c r="D26" s="211" t="s">
        <v>554</v>
      </c>
      <c r="E26" s="212" t="s">
        <v>555</v>
      </c>
      <c r="F26" s="212" t="s">
        <v>480</v>
      </c>
      <c r="G26" s="212" t="s">
        <v>556</v>
      </c>
      <c r="H26" s="213"/>
      <c r="I26" s="214" t="s">
        <v>557</v>
      </c>
      <c r="J26" s="215"/>
      <c r="K26" s="244"/>
      <c r="L26" s="217"/>
    </row>
    <row r="27" spans="1:12" ht="12.75">
      <c r="A27" s="218" t="s">
        <v>59</v>
      </c>
      <c r="B27" s="219"/>
      <c r="C27" s="220" t="s">
        <v>65</v>
      </c>
      <c r="D27" s="221" t="s">
        <v>589</v>
      </c>
      <c r="E27" s="222" t="s">
        <v>577</v>
      </c>
      <c r="F27" s="222" t="s">
        <v>552</v>
      </c>
      <c r="G27" s="222" t="s">
        <v>591</v>
      </c>
      <c r="H27" s="223"/>
      <c r="I27" s="207" t="s">
        <v>560</v>
      </c>
      <c r="J27" s="215"/>
      <c r="K27" s="216"/>
      <c r="L27" s="217"/>
    </row>
    <row r="28" spans="1:12" ht="12.75">
      <c r="A28" s="208" t="s">
        <v>569</v>
      </c>
      <c r="B28" s="209">
        <v>19</v>
      </c>
      <c r="C28" s="210" t="s">
        <v>494</v>
      </c>
      <c r="D28" s="211" t="s">
        <v>593</v>
      </c>
      <c r="E28" s="212" t="s">
        <v>594</v>
      </c>
      <c r="F28" s="212" t="s">
        <v>595</v>
      </c>
      <c r="G28" s="212" t="s">
        <v>596</v>
      </c>
      <c r="H28" s="213"/>
      <c r="I28" s="214" t="s">
        <v>597</v>
      </c>
      <c r="J28" s="215"/>
      <c r="K28" s="244"/>
      <c r="L28" s="217"/>
    </row>
    <row r="29" spans="1:12" ht="12.75">
      <c r="A29" s="218" t="s">
        <v>79</v>
      </c>
      <c r="B29" s="219"/>
      <c r="C29" s="220" t="s">
        <v>179</v>
      </c>
      <c r="D29" s="221" t="s">
        <v>558</v>
      </c>
      <c r="E29" s="222" t="s">
        <v>591</v>
      </c>
      <c r="F29" s="222" t="s">
        <v>575</v>
      </c>
      <c r="G29" s="222" t="s">
        <v>846</v>
      </c>
      <c r="H29" s="223"/>
      <c r="I29" s="207" t="s">
        <v>598</v>
      </c>
      <c r="J29" s="215"/>
      <c r="K29" s="216"/>
      <c r="L29" s="217"/>
    </row>
    <row r="30" spans="1:12" ht="12.75">
      <c r="A30" s="208" t="s">
        <v>599</v>
      </c>
      <c r="B30" s="209">
        <v>16</v>
      </c>
      <c r="C30" s="210" t="s">
        <v>491</v>
      </c>
      <c r="D30" s="211" t="s">
        <v>561</v>
      </c>
      <c r="E30" s="212" t="s">
        <v>562</v>
      </c>
      <c r="F30" s="212" t="s">
        <v>563</v>
      </c>
      <c r="G30" s="212" t="s">
        <v>564</v>
      </c>
      <c r="H30" s="213"/>
      <c r="I30" s="214" t="s">
        <v>565</v>
      </c>
      <c r="J30" s="215"/>
      <c r="K30" s="244"/>
      <c r="L30" s="217"/>
    </row>
    <row r="31" spans="1:12" ht="12.75">
      <c r="A31" s="218" t="s">
        <v>128</v>
      </c>
      <c r="B31" s="219"/>
      <c r="C31" s="220" t="s">
        <v>252</v>
      </c>
      <c r="D31" s="221" t="s">
        <v>999</v>
      </c>
      <c r="E31" s="222" t="s">
        <v>583</v>
      </c>
      <c r="F31" s="222" t="s">
        <v>628</v>
      </c>
      <c r="G31" s="222" t="s">
        <v>567</v>
      </c>
      <c r="H31" s="223"/>
      <c r="I31" s="207" t="s">
        <v>566</v>
      </c>
      <c r="J31" s="215"/>
      <c r="K31" s="216"/>
      <c r="L31" s="217"/>
    </row>
    <row r="32" spans="1:12" ht="12.75">
      <c r="A32" s="208" t="s">
        <v>600</v>
      </c>
      <c r="B32" s="209">
        <v>6</v>
      </c>
      <c r="C32" s="210" t="s">
        <v>478</v>
      </c>
      <c r="D32" s="211" t="s">
        <v>471</v>
      </c>
      <c r="E32" s="212" t="s">
        <v>453</v>
      </c>
      <c r="F32" s="212" t="s">
        <v>479</v>
      </c>
      <c r="G32" s="212" t="s">
        <v>480</v>
      </c>
      <c r="H32" s="213"/>
      <c r="I32" s="214" t="s">
        <v>481</v>
      </c>
      <c r="J32" s="215"/>
      <c r="K32" s="244"/>
      <c r="L32" s="217"/>
    </row>
    <row r="33" spans="1:12" ht="12.75">
      <c r="A33" s="218" t="s">
        <v>128</v>
      </c>
      <c r="B33" s="219"/>
      <c r="C33" s="220" t="s">
        <v>62</v>
      </c>
      <c r="D33" s="221" t="s">
        <v>847</v>
      </c>
      <c r="E33" s="222" t="s">
        <v>848</v>
      </c>
      <c r="F33" s="222" t="s">
        <v>849</v>
      </c>
      <c r="G33" s="222" t="s">
        <v>847</v>
      </c>
      <c r="H33" s="223"/>
      <c r="I33" s="207" t="s">
        <v>484</v>
      </c>
      <c r="J33" s="215"/>
      <c r="K33" s="216"/>
      <c r="L33" s="217"/>
    </row>
    <row r="34" spans="1:12" ht="12.75">
      <c r="A34" s="208" t="s">
        <v>629</v>
      </c>
      <c r="B34" s="209">
        <v>208</v>
      </c>
      <c r="C34" s="210" t="s">
        <v>536</v>
      </c>
      <c r="D34" s="211" t="s">
        <v>630</v>
      </c>
      <c r="E34" s="212" t="s">
        <v>631</v>
      </c>
      <c r="F34" s="212" t="s">
        <v>573</v>
      </c>
      <c r="G34" s="212" t="s">
        <v>556</v>
      </c>
      <c r="H34" s="213"/>
      <c r="I34" s="214" t="s">
        <v>632</v>
      </c>
      <c r="J34" s="215"/>
      <c r="K34" s="244"/>
      <c r="L34" s="217"/>
    </row>
    <row r="35" spans="1:12" ht="12.75">
      <c r="A35" s="218" t="s">
        <v>114</v>
      </c>
      <c r="B35" s="219"/>
      <c r="C35" s="220" t="s">
        <v>78</v>
      </c>
      <c r="D35" s="221" t="s">
        <v>688</v>
      </c>
      <c r="E35" s="222" t="s">
        <v>688</v>
      </c>
      <c r="F35" s="222" t="s">
        <v>850</v>
      </c>
      <c r="G35" s="222" t="s">
        <v>850</v>
      </c>
      <c r="H35" s="223"/>
      <c r="I35" s="207" t="s">
        <v>634</v>
      </c>
      <c r="J35" s="215"/>
      <c r="K35" s="216"/>
      <c r="L35" s="217"/>
    </row>
    <row r="36" spans="1:12" ht="12.75">
      <c r="A36" s="208" t="s">
        <v>695</v>
      </c>
      <c r="B36" s="209">
        <v>23</v>
      </c>
      <c r="C36" s="210" t="s">
        <v>498</v>
      </c>
      <c r="D36" s="211" t="s">
        <v>684</v>
      </c>
      <c r="E36" s="212" t="s">
        <v>685</v>
      </c>
      <c r="F36" s="212" t="s">
        <v>686</v>
      </c>
      <c r="G36" s="212" t="s">
        <v>687</v>
      </c>
      <c r="H36" s="213"/>
      <c r="I36" s="214" t="s">
        <v>1204</v>
      </c>
      <c r="J36" s="215"/>
      <c r="K36" s="244"/>
      <c r="L36" s="217"/>
    </row>
    <row r="37" spans="1:12" ht="12.75">
      <c r="A37" s="218" t="s">
        <v>72</v>
      </c>
      <c r="B37" s="219"/>
      <c r="C37" s="220" t="s">
        <v>84</v>
      </c>
      <c r="D37" s="221" t="s">
        <v>612</v>
      </c>
      <c r="E37" s="222" t="s">
        <v>642</v>
      </c>
      <c r="F37" s="222" t="s">
        <v>633</v>
      </c>
      <c r="G37" s="222" t="s">
        <v>712</v>
      </c>
      <c r="H37" s="223"/>
      <c r="I37" s="207" t="s">
        <v>1205</v>
      </c>
      <c r="J37" s="215"/>
      <c r="K37" s="216"/>
      <c r="L37" s="217"/>
    </row>
    <row r="38" spans="1:12" ht="12.75">
      <c r="A38" s="208" t="s">
        <v>1206</v>
      </c>
      <c r="B38" s="209">
        <v>25</v>
      </c>
      <c r="C38" s="210" t="s">
        <v>500</v>
      </c>
      <c r="D38" s="211" t="s">
        <v>696</v>
      </c>
      <c r="E38" s="212" t="s">
        <v>697</v>
      </c>
      <c r="F38" s="212" t="s">
        <v>698</v>
      </c>
      <c r="G38" s="212" t="s">
        <v>699</v>
      </c>
      <c r="H38" s="213"/>
      <c r="I38" s="214" t="s">
        <v>700</v>
      </c>
      <c r="J38" s="215"/>
      <c r="K38" s="244"/>
      <c r="L38" s="217"/>
    </row>
    <row r="39" spans="1:12" ht="12.75">
      <c r="A39" s="218" t="s">
        <v>72</v>
      </c>
      <c r="B39" s="219"/>
      <c r="C39" s="220" t="s">
        <v>84</v>
      </c>
      <c r="D39" s="221" t="s">
        <v>649</v>
      </c>
      <c r="E39" s="222" t="s">
        <v>612</v>
      </c>
      <c r="F39" s="222" t="s">
        <v>712</v>
      </c>
      <c r="G39" s="222" t="s">
        <v>613</v>
      </c>
      <c r="H39" s="223"/>
      <c r="I39" s="207" t="s">
        <v>701</v>
      </c>
      <c r="J39" s="215"/>
      <c r="K39" s="216"/>
      <c r="L39" s="217"/>
    </row>
    <row r="40" spans="1:12" ht="12.75">
      <c r="A40" s="208" t="s">
        <v>1207</v>
      </c>
      <c r="B40" s="209">
        <v>15</v>
      </c>
      <c r="C40" s="210" t="s">
        <v>490</v>
      </c>
      <c r="D40" s="211" t="s">
        <v>570</v>
      </c>
      <c r="E40" s="212" t="s">
        <v>571</v>
      </c>
      <c r="F40" s="212" t="s">
        <v>572</v>
      </c>
      <c r="G40" s="212" t="s">
        <v>573</v>
      </c>
      <c r="H40" s="213"/>
      <c r="I40" s="214" t="s">
        <v>574</v>
      </c>
      <c r="J40" s="215"/>
      <c r="K40" s="244"/>
      <c r="L40" s="217"/>
    </row>
    <row r="41" spans="1:12" ht="12.75">
      <c r="A41" s="218" t="s">
        <v>79</v>
      </c>
      <c r="B41" s="219"/>
      <c r="C41" s="220" t="s">
        <v>67</v>
      </c>
      <c r="D41" s="221" t="s">
        <v>657</v>
      </c>
      <c r="E41" s="222" t="s">
        <v>702</v>
      </c>
      <c r="F41" s="222" t="s">
        <v>702</v>
      </c>
      <c r="G41" s="222" t="s">
        <v>602</v>
      </c>
      <c r="H41" s="223"/>
      <c r="I41" s="207" t="s">
        <v>576</v>
      </c>
      <c r="J41" s="215"/>
      <c r="K41" s="216"/>
      <c r="L41" s="217"/>
    </row>
    <row r="42" spans="1:12" ht="12.75">
      <c r="A42" s="208" t="s">
        <v>1208</v>
      </c>
      <c r="B42" s="209">
        <v>27</v>
      </c>
      <c r="C42" s="210" t="s">
        <v>502</v>
      </c>
      <c r="D42" s="211" t="s">
        <v>703</v>
      </c>
      <c r="E42" s="212" t="s">
        <v>704</v>
      </c>
      <c r="F42" s="212" t="s">
        <v>705</v>
      </c>
      <c r="G42" s="212" t="s">
        <v>572</v>
      </c>
      <c r="H42" s="213"/>
      <c r="I42" s="214" t="s">
        <v>706</v>
      </c>
      <c r="J42" s="215"/>
      <c r="K42" s="244"/>
      <c r="L42" s="217"/>
    </row>
    <row r="43" spans="1:12" ht="12.75">
      <c r="A43" s="218" t="s">
        <v>72</v>
      </c>
      <c r="B43" s="219"/>
      <c r="C43" s="220" t="s">
        <v>84</v>
      </c>
      <c r="D43" s="221" t="s">
        <v>642</v>
      </c>
      <c r="E43" s="222" t="s">
        <v>641</v>
      </c>
      <c r="F43" s="222" t="s">
        <v>851</v>
      </c>
      <c r="G43" s="222" t="s">
        <v>852</v>
      </c>
      <c r="H43" s="223"/>
      <c r="I43" s="207" t="s">
        <v>709</v>
      </c>
      <c r="J43" s="215"/>
      <c r="K43" s="216"/>
      <c r="L43" s="217"/>
    </row>
    <row r="44" spans="1:12" ht="12.75">
      <c r="A44" s="208" t="s">
        <v>1209</v>
      </c>
      <c r="B44" s="209">
        <v>20</v>
      </c>
      <c r="C44" s="210" t="s">
        <v>495</v>
      </c>
      <c r="D44" s="211" t="s">
        <v>603</v>
      </c>
      <c r="E44" s="212" t="s">
        <v>604</v>
      </c>
      <c r="F44" s="212" t="s">
        <v>573</v>
      </c>
      <c r="G44" s="212" t="s">
        <v>581</v>
      </c>
      <c r="H44" s="213"/>
      <c r="I44" s="214" t="s">
        <v>605</v>
      </c>
      <c r="J44" s="215"/>
      <c r="K44" s="244"/>
      <c r="L44" s="217"/>
    </row>
    <row r="45" spans="1:12" ht="12.75">
      <c r="A45" s="218" t="s">
        <v>59</v>
      </c>
      <c r="B45" s="219"/>
      <c r="C45" s="220" t="s">
        <v>65</v>
      </c>
      <c r="D45" s="221" t="s">
        <v>656</v>
      </c>
      <c r="E45" s="222" t="s">
        <v>656</v>
      </c>
      <c r="F45" s="222" t="s">
        <v>853</v>
      </c>
      <c r="G45" s="222" t="s">
        <v>635</v>
      </c>
      <c r="H45" s="223"/>
      <c r="I45" s="207" t="s">
        <v>606</v>
      </c>
      <c r="J45" s="215"/>
      <c r="K45" s="216"/>
      <c r="L45" s="217"/>
    </row>
    <row r="46" spans="1:12" ht="12.75">
      <c r="A46" s="208" t="s">
        <v>1210</v>
      </c>
      <c r="B46" s="209">
        <v>209</v>
      </c>
      <c r="C46" s="210" t="s">
        <v>486</v>
      </c>
      <c r="D46" s="211" t="s">
        <v>636</v>
      </c>
      <c r="E46" s="212" t="s">
        <v>637</v>
      </c>
      <c r="F46" s="212" t="s">
        <v>638</v>
      </c>
      <c r="G46" s="212" t="s">
        <v>639</v>
      </c>
      <c r="H46" s="213"/>
      <c r="I46" s="214" t="s">
        <v>640</v>
      </c>
      <c r="J46" s="215"/>
      <c r="K46" s="244"/>
      <c r="L46" s="217"/>
    </row>
    <row r="47" spans="1:12" ht="12.75">
      <c r="A47" s="218" t="s">
        <v>114</v>
      </c>
      <c r="B47" s="219"/>
      <c r="C47" s="220" t="s">
        <v>88</v>
      </c>
      <c r="D47" s="221" t="s">
        <v>854</v>
      </c>
      <c r="E47" s="222" t="s">
        <v>718</v>
      </c>
      <c r="F47" s="222" t="s">
        <v>711</v>
      </c>
      <c r="G47" s="222" t="s">
        <v>854</v>
      </c>
      <c r="H47" s="223"/>
      <c r="I47" s="207" t="s">
        <v>643</v>
      </c>
      <c r="J47" s="215"/>
      <c r="K47" s="216"/>
      <c r="L47" s="217"/>
    </row>
    <row r="48" spans="1:12" ht="12.75">
      <c r="A48" s="208" t="s">
        <v>1211</v>
      </c>
      <c r="B48" s="209">
        <v>205</v>
      </c>
      <c r="C48" s="210" t="s">
        <v>542</v>
      </c>
      <c r="D48" s="211" t="s">
        <v>644</v>
      </c>
      <c r="E48" s="212" t="s">
        <v>645</v>
      </c>
      <c r="F48" s="212" t="s">
        <v>646</v>
      </c>
      <c r="G48" s="212" t="s">
        <v>647</v>
      </c>
      <c r="H48" s="213"/>
      <c r="I48" s="214" t="s">
        <v>648</v>
      </c>
      <c r="J48" s="215"/>
      <c r="K48" s="244"/>
      <c r="L48" s="217"/>
    </row>
    <row r="49" spans="1:12" ht="12.75">
      <c r="A49" s="218" t="s">
        <v>114</v>
      </c>
      <c r="B49" s="219"/>
      <c r="C49" s="220" t="s">
        <v>88</v>
      </c>
      <c r="D49" s="221" t="s">
        <v>711</v>
      </c>
      <c r="E49" s="222" t="s">
        <v>762</v>
      </c>
      <c r="F49" s="222" t="s">
        <v>710</v>
      </c>
      <c r="G49" s="222" t="s">
        <v>711</v>
      </c>
      <c r="H49" s="223"/>
      <c r="I49" s="207" t="s">
        <v>650</v>
      </c>
      <c r="J49" s="215"/>
      <c r="K49" s="216"/>
      <c r="L49" s="217"/>
    </row>
    <row r="50" spans="1:12" ht="12.75">
      <c r="A50" s="208" t="s">
        <v>1212</v>
      </c>
      <c r="B50" s="209">
        <v>24</v>
      </c>
      <c r="C50" s="210" t="s">
        <v>499</v>
      </c>
      <c r="D50" s="211" t="s">
        <v>713</v>
      </c>
      <c r="E50" s="212" t="s">
        <v>714</v>
      </c>
      <c r="F50" s="212" t="s">
        <v>705</v>
      </c>
      <c r="G50" s="212" t="s">
        <v>715</v>
      </c>
      <c r="H50" s="213"/>
      <c r="I50" s="214" t="s">
        <v>716</v>
      </c>
      <c r="J50" s="215"/>
      <c r="K50" s="244"/>
      <c r="L50" s="217"/>
    </row>
    <row r="51" spans="1:12" ht="12.75">
      <c r="A51" s="218" t="s">
        <v>76</v>
      </c>
      <c r="B51" s="219"/>
      <c r="C51" s="220" t="s">
        <v>75</v>
      </c>
      <c r="D51" s="221" t="s">
        <v>1000</v>
      </c>
      <c r="E51" s="222" t="s">
        <v>737</v>
      </c>
      <c r="F51" s="222" t="s">
        <v>725</v>
      </c>
      <c r="G51" s="222" t="s">
        <v>855</v>
      </c>
      <c r="H51" s="223"/>
      <c r="I51" s="207" t="s">
        <v>719</v>
      </c>
      <c r="J51" s="215"/>
      <c r="K51" s="216"/>
      <c r="L51" s="217"/>
    </row>
    <row r="52" spans="1:12" ht="12.75">
      <c r="A52" s="208" t="s">
        <v>1213</v>
      </c>
      <c r="B52" s="209">
        <v>28</v>
      </c>
      <c r="C52" s="210" t="s">
        <v>503</v>
      </c>
      <c r="D52" s="211" t="s">
        <v>720</v>
      </c>
      <c r="E52" s="212" t="s">
        <v>721</v>
      </c>
      <c r="F52" s="212" t="s">
        <v>722</v>
      </c>
      <c r="G52" s="212" t="s">
        <v>723</v>
      </c>
      <c r="H52" s="213"/>
      <c r="I52" s="214" t="s">
        <v>724</v>
      </c>
      <c r="J52" s="215"/>
      <c r="K52" s="244"/>
      <c r="L52" s="217"/>
    </row>
    <row r="53" spans="1:12" ht="12.75">
      <c r="A53" s="218" t="s">
        <v>76</v>
      </c>
      <c r="B53" s="219"/>
      <c r="C53" s="220" t="s">
        <v>75</v>
      </c>
      <c r="D53" s="221" t="s">
        <v>1001</v>
      </c>
      <c r="E53" s="222" t="s">
        <v>717</v>
      </c>
      <c r="F53" s="222" t="s">
        <v>718</v>
      </c>
      <c r="G53" s="222" t="s">
        <v>718</v>
      </c>
      <c r="H53" s="223"/>
      <c r="I53" s="207" t="s">
        <v>726</v>
      </c>
      <c r="J53" s="215"/>
      <c r="K53" s="216"/>
      <c r="L53" s="217"/>
    </row>
    <row r="54" spans="1:12" ht="12.75">
      <c r="A54" s="208" t="s">
        <v>743</v>
      </c>
      <c r="B54" s="209">
        <v>36</v>
      </c>
      <c r="C54" s="210" t="s">
        <v>511</v>
      </c>
      <c r="D54" s="211" t="s">
        <v>738</v>
      </c>
      <c r="E54" s="212" t="s">
        <v>739</v>
      </c>
      <c r="F54" s="212" t="s">
        <v>722</v>
      </c>
      <c r="G54" s="212" t="s">
        <v>740</v>
      </c>
      <c r="H54" s="213"/>
      <c r="I54" s="214" t="s">
        <v>741</v>
      </c>
      <c r="J54" s="215"/>
      <c r="K54" s="244"/>
      <c r="L54" s="217"/>
    </row>
    <row r="55" spans="1:12" ht="12.75">
      <c r="A55" s="218" t="s">
        <v>72</v>
      </c>
      <c r="B55" s="219"/>
      <c r="C55" s="220" t="s">
        <v>84</v>
      </c>
      <c r="D55" s="221" t="s">
        <v>690</v>
      </c>
      <c r="E55" s="222" t="s">
        <v>856</v>
      </c>
      <c r="F55" s="222" t="s">
        <v>728</v>
      </c>
      <c r="G55" s="222" t="s">
        <v>823</v>
      </c>
      <c r="H55" s="223"/>
      <c r="I55" s="207" t="s">
        <v>742</v>
      </c>
      <c r="J55" s="215"/>
      <c r="K55" s="216"/>
      <c r="L55" s="217"/>
    </row>
    <row r="56" spans="1:12" ht="12.75">
      <c r="A56" s="208" t="s">
        <v>1214</v>
      </c>
      <c r="B56" s="209">
        <v>204</v>
      </c>
      <c r="C56" s="210" t="s">
        <v>541</v>
      </c>
      <c r="D56" s="211" t="s">
        <v>651</v>
      </c>
      <c r="E56" s="212" t="s">
        <v>652</v>
      </c>
      <c r="F56" s="212" t="s">
        <v>653</v>
      </c>
      <c r="G56" s="212" t="s">
        <v>654</v>
      </c>
      <c r="H56" s="213"/>
      <c r="I56" s="214" t="s">
        <v>655</v>
      </c>
      <c r="J56" s="215"/>
      <c r="K56" s="244"/>
      <c r="L56" s="217"/>
    </row>
    <row r="57" spans="1:12" ht="12.75">
      <c r="A57" s="218" t="s">
        <v>114</v>
      </c>
      <c r="B57" s="219"/>
      <c r="C57" s="220" t="s">
        <v>88</v>
      </c>
      <c r="D57" s="221" t="s">
        <v>729</v>
      </c>
      <c r="E57" s="222" t="s">
        <v>769</v>
      </c>
      <c r="F57" s="222" t="s">
        <v>751</v>
      </c>
      <c r="G57" s="222" t="s">
        <v>745</v>
      </c>
      <c r="H57" s="223"/>
      <c r="I57" s="207" t="s">
        <v>658</v>
      </c>
      <c r="J57" s="215"/>
      <c r="K57" s="216"/>
      <c r="L57" s="217"/>
    </row>
    <row r="58" spans="1:12" ht="12.75">
      <c r="A58" s="208" t="s">
        <v>1215</v>
      </c>
      <c r="B58" s="209">
        <v>29</v>
      </c>
      <c r="C58" s="210" t="s">
        <v>504</v>
      </c>
      <c r="D58" s="211" t="s">
        <v>746</v>
      </c>
      <c r="E58" s="212" t="s">
        <v>747</v>
      </c>
      <c r="F58" s="212" t="s">
        <v>748</v>
      </c>
      <c r="G58" s="212" t="s">
        <v>749</v>
      </c>
      <c r="H58" s="213"/>
      <c r="I58" s="214" t="s">
        <v>750</v>
      </c>
      <c r="J58" s="215"/>
      <c r="K58" s="244"/>
      <c r="L58" s="217"/>
    </row>
    <row r="59" spans="1:12" ht="12.75">
      <c r="A59" s="218" t="s">
        <v>76</v>
      </c>
      <c r="B59" s="219"/>
      <c r="C59" s="220" t="s">
        <v>91</v>
      </c>
      <c r="D59" s="221" t="s">
        <v>1002</v>
      </c>
      <c r="E59" s="222" t="s">
        <v>857</v>
      </c>
      <c r="F59" s="222" t="s">
        <v>858</v>
      </c>
      <c r="G59" s="222" t="s">
        <v>859</v>
      </c>
      <c r="H59" s="223"/>
      <c r="I59" s="207" t="s">
        <v>752</v>
      </c>
      <c r="J59" s="215"/>
      <c r="K59" s="216"/>
      <c r="L59" s="217"/>
    </row>
    <row r="60" spans="1:12" ht="12.75">
      <c r="A60" s="208" t="s">
        <v>1216</v>
      </c>
      <c r="B60" s="209">
        <v>207</v>
      </c>
      <c r="C60" s="210" t="s">
        <v>544</v>
      </c>
      <c r="D60" s="211" t="s">
        <v>659</v>
      </c>
      <c r="E60" s="212" t="s">
        <v>660</v>
      </c>
      <c r="F60" s="212" t="s">
        <v>661</v>
      </c>
      <c r="G60" s="212" t="s">
        <v>662</v>
      </c>
      <c r="H60" s="213"/>
      <c r="I60" s="214" t="s">
        <v>663</v>
      </c>
      <c r="J60" s="215"/>
      <c r="K60" s="244"/>
      <c r="L60" s="217"/>
    </row>
    <row r="61" spans="1:12" ht="12.75">
      <c r="A61" s="218" t="s">
        <v>114</v>
      </c>
      <c r="B61" s="219"/>
      <c r="C61" s="220" t="s">
        <v>88</v>
      </c>
      <c r="D61" s="221" t="s">
        <v>745</v>
      </c>
      <c r="E61" s="222" t="s">
        <v>751</v>
      </c>
      <c r="F61" s="222" t="s">
        <v>917</v>
      </c>
      <c r="G61" s="222" t="s">
        <v>736</v>
      </c>
      <c r="H61" s="223"/>
      <c r="I61" s="207" t="s">
        <v>664</v>
      </c>
      <c r="J61" s="215"/>
      <c r="K61" s="216"/>
      <c r="L61" s="217"/>
    </row>
    <row r="62" spans="1:12" ht="12.75">
      <c r="A62" s="208" t="s">
        <v>1217</v>
      </c>
      <c r="B62" s="209">
        <v>201</v>
      </c>
      <c r="C62" s="210" t="s">
        <v>538</v>
      </c>
      <c r="D62" s="211" t="s">
        <v>665</v>
      </c>
      <c r="E62" s="212" t="s">
        <v>666</v>
      </c>
      <c r="F62" s="212" t="s">
        <v>667</v>
      </c>
      <c r="G62" s="212" t="s">
        <v>668</v>
      </c>
      <c r="H62" s="213"/>
      <c r="I62" s="214" t="s">
        <v>669</v>
      </c>
      <c r="J62" s="215"/>
      <c r="K62" s="244"/>
      <c r="L62" s="217"/>
    </row>
    <row r="63" spans="1:12" ht="12.75">
      <c r="A63" s="218" t="s">
        <v>114</v>
      </c>
      <c r="B63" s="219"/>
      <c r="C63" s="220" t="s">
        <v>88</v>
      </c>
      <c r="D63" s="221" t="s">
        <v>744</v>
      </c>
      <c r="E63" s="222" t="s">
        <v>736</v>
      </c>
      <c r="F63" s="222" t="s">
        <v>729</v>
      </c>
      <c r="G63" s="222" t="s">
        <v>860</v>
      </c>
      <c r="H63" s="223"/>
      <c r="I63" s="207" t="s">
        <v>670</v>
      </c>
      <c r="J63" s="215"/>
      <c r="K63" s="216"/>
      <c r="L63" s="217"/>
    </row>
    <row r="64" spans="1:12" ht="12.75">
      <c r="A64" s="208" t="s">
        <v>757</v>
      </c>
      <c r="B64" s="209">
        <v>31</v>
      </c>
      <c r="C64" s="210" t="s">
        <v>506</v>
      </c>
      <c r="D64" s="211" t="s">
        <v>758</v>
      </c>
      <c r="E64" s="212" t="s">
        <v>759</v>
      </c>
      <c r="F64" s="212" t="s">
        <v>760</v>
      </c>
      <c r="G64" s="212" t="s">
        <v>705</v>
      </c>
      <c r="H64" s="213"/>
      <c r="I64" s="214" t="s">
        <v>761</v>
      </c>
      <c r="J64" s="215"/>
      <c r="K64" s="244"/>
      <c r="L64" s="217"/>
    </row>
    <row r="65" spans="1:12" ht="12.75">
      <c r="A65" s="218" t="s">
        <v>76</v>
      </c>
      <c r="B65" s="219"/>
      <c r="C65" s="220" t="s">
        <v>104</v>
      </c>
      <c r="D65" s="221" t="s">
        <v>1003</v>
      </c>
      <c r="E65" s="222" t="s">
        <v>735</v>
      </c>
      <c r="F65" s="222" t="s">
        <v>861</v>
      </c>
      <c r="G65" s="222" t="s">
        <v>762</v>
      </c>
      <c r="H65" s="223"/>
      <c r="I65" s="207" t="s">
        <v>763</v>
      </c>
      <c r="J65" s="215"/>
      <c r="K65" s="216"/>
      <c r="L65" s="217"/>
    </row>
    <row r="66" spans="1:12" ht="12.75">
      <c r="A66" s="208" t="s">
        <v>1218</v>
      </c>
      <c r="B66" s="209">
        <v>34</v>
      </c>
      <c r="C66" s="210" t="s">
        <v>509</v>
      </c>
      <c r="D66" s="211" t="s">
        <v>754</v>
      </c>
      <c r="E66" s="212" t="s">
        <v>803</v>
      </c>
      <c r="F66" s="212" t="s">
        <v>755</v>
      </c>
      <c r="G66" s="212" t="s">
        <v>654</v>
      </c>
      <c r="H66" s="213"/>
      <c r="I66" s="214" t="s">
        <v>804</v>
      </c>
      <c r="J66" s="215"/>
      <c r="K66" s="244"/>
      <c r="L66" s="217"/>
    </row>
    <row r="67" spans="1:12" ht="12.75">
      <c r="A67" s="218" t="s">
        <v>72</v>
      </c>
      <c r="B67" s="219"/>
      <c r="C67" s="220" t="s">
        <v>84</v>
      </c>
      <c r="D67" s="221" t="s">
        <v>863</v>
      </c>
      <c r="E67" s="222" t="s">
        <v>764</v>
      </c>
      <c r="F67" s="222" t="s">
        <v>862</v>
      </c>
      <c r="G67" s="222" t="s">
        <v>727</v>
      </c>
      <c r="H67" s="223"/>
      <c r="I67" s="207" t="s">
        <v>805</v>
      </c>
      <c r="J67" s="215"/>
      <c r="K67" s="216"/>
      <c r="L67" s="217"/>
    </row>
    <row r="68" spans="1:12" ht="12.75">
      <c r="A68" s="208" t="s">
        <v>1219</v>
      </c>
      <c r="B68" s="209">
        <v>206</v>
      </c>
      <c r="C68" s="210" t="s">
        <v>543</v>
      </c>
      <c r="D68" s="211" t="s">
        <v>671</v>
      </c>
      <c r="E68" s="212" t="s">
        <v>672</v>
      </c>
      <c r="F68" s="212" t="s">
        <v>673</v>
      </c>
      <c r="G68" s="212" t="s">
        <v>674</v>
      </c>
      <c r="H68" s="213"/>
      <c r="I68" s="214" t="s">
        <v>675</v>
      </c>
      <c r="J68" s="215"/>
      <c r="K68" s="244"/>
      <c r="L68" s="217"/>
    </row>
    <row r="69" spans="1:12" ht="12.75">
      <c r="A69" s="218" t="s">
        <v>114</v>
      </c>
      <c r="B69" s="219"/>
      <c r="C69" s="220" t="s">
        <v>77</v>
      </c>
      <c r="D69" s="221" t="s">
        <v>765</v>
      </c>
      <c r="E69" s="222" t="s">
        <v>765</v>
      </c>
      <c r="F69" s="222" t="s">
        <v>863</v>
      </c>
      <c r="G69" s="222" t="s">
        <v>689</v>
      </c>
      <c r="H69" s="223" t="s">
        <v>676</v>
      </c>
      <c r="I69" s="207" t="s">
        <v>677</v>
      </c>
      <c r="J69" s="215"/>
      <c r="K69" s="216"/>
      <c r="L69" s="217"/>
    </row>
    <row r="70" spans="1:12" ht="12.75">
      <c r="A70" s="208" t="s">
        <v>1220</v>
      </c>
      <c r="B70" s="209">
        <v>203</v>
      </c>
      <c r="C70" s="210" t="s">
        <v>540</v>
      </c>
      <c r="D70" s="211" t="s">
        <v>678</v>
      </c>
      <c r="E70" s="212" t="s">
        <v>679</v>
      </c>
      <c r="F70" s="212" t="s">
        <v>680</v>
      </c>
      <c r="G70" s="212" t="s">
        <v>681</v>
      </c>
      <c r="H70" s="213"/>
      <c r="I70" s="214" t="s">
        <v>682</v>
      </c>
      <c r="J70" s="215"/>
      <c r="K70" s="244"/>
      <c r="L70" s="217"/>
    </row>
    <row r="71" spans="1:12" ht="12.75">
      <c r="A71" s="218" t="s">
        <v>114</v>
      </c>
      <c r="B71" s="219"/>
      <c r="C71" s="220" t="s">
        <v>88</v>
      </c>
      <c r="D71" s="221" t="s">
        <v>768</v>
      </c>
      <c r="E71" s="222" t="s">
        <v>767</v>
      </c>
      <c r="F71" s="222" t="s">
        <v>864</v>
      </c>
      <c r="G71" s="222" t="s">
        <v>764</v>
      </c>
      <c r="H71" s="223"/>
      <c r="I71" s="207" t="s">
        <v>683</v>
      </c>
      <c r="J71" s="215"/>
      <c r="K71" s="216"/>
      <c r="L71" s="217"/>
    </row>
    <row r="72" spans="1:12" ht="12.75">
      <c r="A72" s="208" t="s">
        <v>1221</v>
      </c>
      <c r="B72" s="209">
        <v>47</v>
      </c>
      <c r="C72" s="210" t="s">
        <v>522</v>
      </c>
      <c r="D72" s="211" t="s">
        <v>871</v>
      </c>
      <c r="E72" s="212" t="s">
        <v>871</v>
      </c>
      <c r="F72" s="212" t="s">
        <v>872</v>
      </c>
      <c r="G72" s="212" t="s">
        <v>668</v>
      </c>
      <c r="H72" s="213"/>
      <c r="I72" s="214" t="s">
        <v>1198</v>
      </c>
      <c r="J72" s="215"/>
      <c r="K72" s="244"/>
      <c r="L72" s="217"/>
    </row>
    <row r="73" spans="1:12" ht="12.75">
      <c r="A73" s="218" t="s">
        <v>79</v>
      </c>
      <c r="B73" s="219"/>
      <c r="C73" s="220" t="s">
        <v>259</v>
      </c>
      <c r="D73" s="221" t="s">
        <v>771</v>
      </c>
      <c r="E73" s="222" t="s">
        <v>770</v>
      </c>
      <c r="F73" s="222" t="s">
        <v>792</v>
      </c>
      <c r="G73" s="222" t="s">
        <v>806</v>
      </c>
      <c r="H73" s="223"/>
      <c r="I73" s="207" t="s">
        <v>1199</v>
      </c>
      <c r="J73" s="215"/>
      <c r="K73" s="216"/>
      <c r="L73" s="217"/>
    </row>
    <row r="74" spans="1:12" ht="12.75">
      <c r="A74" s="208" t="s">
        <v>1222</v>
      </c>
      <c r="B74" s="209">
        <v>210</v>
      </c>
      <c r="C74" s="210" t="s">
        <v>485</v>
      </c>
      <c r="D74" s="211" t="s">
        <v>607</v>
      </c>
      <c r="E74" s="212" t="s">
        <v>608</v>
      </c>
      <c r="F74" s="212" t="s">
        <v>609</v>
      </c>
      <c r="G74" s="212" t="s">
        <v>610</v>
      </c>
      <c r="H74" s="213"/>
      <c r="I74" s="214" t="s">
        <v>611</v>
      </c>
      <c r="J74" s="215"/>
      <c r="K74" s="244"/>
      <c r="L74" s="217"/>
    </row>
    <row r="75" spans="1:12" ht="12.75">
      <c r="A75" s="218" t="s">
        <v>114</v>
      </c>
      <c r="B75" s="219"/>
      <c r="C75" s="220" t="s">
        <v>77</v>
      </c>
      <c r="D75" s="221" t="s">
        <v>866</v>
      </c>
      <c r="E75" s="222" t="s">
        <v>865</v>
      </c>
      <c r="F75" s="222" t="s">
        <v>860</v>
      </c>
      <c r="G75" s="222" t="s">
        <v>867</v>
      </c>
      <c r="H75" s="223"/>
      <c r="I75" s="207" t="s">
        <v>614</v>
      </c>
      <c r="J75" s="215"/>
      <c r="K75" s="216"/>
      <c r="L75" s="217"/>
    </row>
    <row r="76" spans="1:12" ht="12.75">
      <c r="A76" s="208" t="s">
        <v>772</v>
      </c>
      <c r="B76" s="209">
        <v>42</v>
      </c>
      <c r="C76" s="210" t="s">
        <v>517</v>
      </c>
      <c r="D76" s="211" t="s">
        <v>808</v>
      </c>
      <c r="E76" s="212" t="s">
        <v>809</v>
      </c>
      <c r="F76" s="212" t="s">
        <v>437</v>
      </c>
      <c r="G76" s="212" t="s">
        <v>437</v>
      </c>
      <c r="H76" s="213"/>
      <c r="I76" s="214" t="s">
        <v>810</v>
      </c>
      <c r="J76" s="215"/>
      <c r="K76" s="244"/>
      <c r="L76" s="217"/>
    </row>
    <row r="77" spans="1:12" ht="12.75">
      <c r="A77" s="218" t="s">
        <v>102</v>
      </c>
      <c r="B77" s="219"/>
      <c r="C77" s="220" t="s">
        <v>85</v>
      </c>
      <c r="D77" s="221" t="s">
        <v>878</v>
      </c>
      <c r="E77" s="222" t="s">
        <v>1200</v>
      </c>
      <c r="F77" s="222" t="s">
        <v>869</v>
      </c>
      <c r="G77" s="222" t="s">
        <v>870</v>
      </c>
      <c r="H77" s="223"/>
      <c r="I77" s="207" t="s">
        <v>812</v>
      </c>
      <c r="J77" s="215"/>
      <c r="K77" s="216"/>
      <c r="L77" s="217"/>
    </row>
    <row r="78" spans="1:12" ht="12.75">
      <c r="A78" s="208" t="s">
        <v>1223</v>
      </c>
      <c r="B78" s="209">
        <v>44</v>
      </c>
      <c r="C78" s="210" t="s">
        <v>519</v>
      </c>
      <c r="D78" s="211" t="s">
        <v>892</v>
      </c>
      <c r="E78" s="212" t="s">
        <v>893</v>
      </c>
      <c r="F78" s="212" t="s">
        <v>894</v>
      </c>
      <c r="G78" s="212" t="s">
        <v>895</v>
      </c>
      <c r="H78" s="213"/>
      <c r="I78" s="214" t="s">
        <v>1224</v>
      </c>
      <c r="J78" s="215"/>
      <c r="K78" s="244"/>
      <c r="L78" s="217"/>
    </row>
    <row r="79" spans="1:12" ht="12.75">
      <c r="A79" s="218" t="s">
        <v>102</v>
      </c>
      <c r="B79" s="219"/>
      <c r="C79" s="220" t="s">
        <v>6</v>
      </c>
      <c r="D79" s="221" t="s">
        <v>896</v>
      </c>
      <c r="E79" s="222" t="s">
        <v>1203</v>
      </c>
      <c r="F79" s="222" t="s">
        <v>897</v>
      </c>
      <c r="G79" s="222" t="s">
        <v>798</v>
      </c>
      <c r="H79" s="223"/>
      <c r="I79" s="207" t="s">
        <v>1225</v>
      </c>
      <c r="J79" s="215"/>
      <c r="K79" s="216"/>
      <c r="L79" s="217"/>
    </row>
    <row r="80" spans="1:12" ht="12.75">
      <c r="A80" s="208" t="s">
        <v>1226</v>
      </c>
      <c r="B80" s="209">
        <v>18</v>
      </c>
      <c r="C80" s="210" t="s">
        <v>493</v>
      </c>
      <c r="D80" s="211" t="s">
        <v>615</v>
      </c>
      <c r="E80" s="212" t="s">
        <v>616</v>
      </c>
      <c r="F80" s="212" t="s">
        <v>617</v>
      </c>
      <c r="G80" s="212" t="s">
        <v>618</v>
      </c>
      <c r="H80" s="213"/>
      <c r="I80" s="214" t="s">
        <v>619</v>
      </c>
      <c r="J80" s="215"/>
      <c r="K80" s="244"/>
      <c r="L80" s="217"/>
    </row>
    <row r="81" spans="1:12" ht="12.75">
      <c r="A81" s="218" t="s">
        <v>79</v>
      </c>
      <c r="B81" s="219"/>
      <c r="C81" s="220" t="s">
        <v>259</v>
      </c>
      <c r="D81" s="221" t="s">
        <v>1004</v>
      </c>
      <c r="E81" s="222" t="s">
        <v>1004</v>
      </c>
      <c r="F81" s="222" t="s">
        <v>800</v>
      </c>
      <c r="G81" s="222" t="s">
        <v>756</v>
      </c>
      <c r="H81" s="223"/>
      <c r="I81" s="207" t="s">
        <v>620</v>
      </c>
      <c r="J81" s="215"/>
      <c r="K81" s="216"/>
      <c r="L81" s="217"/>
    </row>
    <row r="82" spans="1:12" ht="12.75">
      <c r="A82" s="208" t="s">
        <v>1227</v>
      </c>
      <c r="B82" s="209">
        <v>43</v>
      </c>
      <c r="C82" s="210" t="s">
        <v>518</v>
      </c>
      <c r="D82" s="211" t="s">
        <v>818</v>
      </c>
      <c r="E82" s="212" t="s">
        <v>819</v>
      </c>
      <c r="F82" s="212" t="s">
        <v>820</v>
      </c>
      <c r="G82" s="212" t="s">
        <v>755</v>
      </c>
      <c r="H82" s="213"/>
      <c r="I82" s="214" t="s">
        <v>821</v>
      </c>
      <c r="J82" s="215"/>
      <c r="K82" s="244"/>
      <c r="L82" s="217"/>
    </row>
    <row r="83" spans="1:12" ht="12.75">
      <c r="A83" s="218" t="s">
        <v>76</v>
      </c>
      <c r="B83" s="219"/>
      <c r="C83" s="220" t="s">
        <v>283</v>
      </c>
      <c r="D83" s="221" t="s">
        <v>876</v>
      </c>
      <c r="E83" s="222" t="s">
        <v>790</v>
      </c>
      <c r="F83" s="222" t="s">
        <v>822</v>
      </c>
      <c r="G83" s="222" t="s">
        <v>876</v>
      </c>
      <c r="H83" s="223"/>
      <c r="I83" s="207" t="s">
        <v>824</v>
      </c>
      <c r="J83" s="215"/>
      <c r="K83" s="216"/>
      <c r="L83" s="217"/>
    </row>
    <row r="84" spans="1:12" ht="12.75">
      <c r="A84" s="208" t="s">
        <v>1228</v>
      </c>
      <c r="B84" s="209">
        <v>40</v>
      </c>
      <c r="C84" s="210" t="s">
        <v>515</v>
      </c>
      <c r="D84" s="211" t="s">
        <v>813</v>
      </c>
      <c r="E84" s="212" t="s">
        <v>814</v>
      </c>
      <c r="F84" s="212" t="s">
        <v>815</v>
      </c>
      <c r="G84" s="212" t="s">
        <v>816</v>
      </c>
      <c r="H84" s="213" t="s">
        <v>676</v>
      </c>
      <c r="I84" s="214" t="s">
        <v>832</v>
      </c>
      <c r="J84" s="215"/>
      <c r="K84" s="244"/>
      <c r="L84" s="217"/>
    </row>
    <row r="85" spans="1:12" ht="12.75">
      <c r="A85" s="218" t="s">
        <v>76</v>
      </c>
      <c r="B85" s="219"/>
      <c r="C85" s="220" t="s">
        <v>280</v>
      </c>
      <c r="D85" s="221" t="s">
        <v>1005</v>
      </c>
      <c r="E85" s="222" t="s">
        <v>822</v>
      </c>
      <c r="F85" s="222" t="s">
        <v>791</v>
      </c>
      <c r="G85" s="222" t="s">
        <v>862</v>
      </c>
      <c r="H85" s="223"/>
      <c r="I85" s="207" t="s">
        <v>833</v>
      </c>
      <c r="J85" s="215"/>
      <c r="K85" s="216"/>
      <c r="L85" s="217"/>
    </row>
    <row r="86" spans="1:12" ht="12.75">
      <c r="A86" s="208" t="s">
        <v>1066</v>
      </c>
      <c r="B86" s="209">
        <v>30</v>
      </c>
      <c r="C86" s="210" t="s">
        <v>505</v>
      </c>
      <c r="D86" s="211" t="s">
        <v>773</v>
      </c>
      <c r="E86" s="212" t="s">
        <v>774</v>
      </c>
      <c r="F86" s="212" t="s">
        <v>775</v>
      </c>
      <c r="G86" s="212" t="s">
        <v>776</v>
      </c>
      <c r="H86" s="213" t="s">
        <v>676</v>
      </c>
      <c r="I86" s="214" t="s">
        <v>777</v>
      </c>
      <c r="J86" s="215"/>
      <c r="K86" s="244"/>
      <c r="L86" s="217"/>
    </row>
    <row r="87" spans="1:12" ht="12.75">
      <c r="A87" s="218" t="s">
        <v>102</v>
      </c>
      <c r="B87" s="219"/>
      <c r="C87" s="220" t="s">
        <v>8</v>
      </c>
      <c r="D87" s="221" t="s">
        <v>881</v>
      </c>
      <c r="E87" s="222" t="s">
        <v>1201</v>
      </c>
      <c r="F87" s="222" t="s">
        <v>868</v>
      </c>
      <c r="G87" s="222" t="s">
        <v>877</v>
      </c>
      <c r="H87" s="223"/>
      <c r="I87" s="207" t="s">
        <v>778</v>
      </c>
      <c r="J87" s="215"/>
      <c r="K87" s="216"/>
      <c r="L87" s="217"/>
    </row>
    <row r="88" spans="1:12" ht="12.75">
      <c r="A88" s="208" t="s">
        <v>1229</v>
      </c>
      <c r="B88" s="209">
        <v>39</v>
      </c>
      <c r="C88" s="210" t="s">
        <v>514</v>
      </c>
      <c r="D88" s="211" t="s">
        <v>779</v>
      </c>
      <c r="E88" s="212" t="s">
        <v>780</v>
      </c>
      <c r="F88" s="212" t="s">
        <v>781</v>
      </c>
      <c r="G88" s="212" t="s">
        <v>782</v>
      </c>
      <c r="H88" s="213"/>
      <c r="I88" s="214" t="s">
        <v>783</v>
      </c>
      <c r="J88" s="215"/>
      <c r="K88" s="244"/>
      <c r="L88" s="217"/>
    </row>
    <row r="89" spans="1:12" ht="12.75">
      <c r="A89" s="218" t="s">
        <v>102</v>
      </c>
      <c r="B89" s="219"/>
      <c r="C89" s="220" t="s">
        <v>107</v>
      </c>
      <c r="D89" s="221" t="s">
        <v>1006</v>
      </c>
      <c r="E89" s="222" t="s">
        <v>1202</v>
      </c>
      <c r="F89" s="222" t="s">
        <v>878</v>
      </c>
      <c r="G89" s="222" t="s">
        <v>801</v>
      </c>
      <c r="H89" s="223"/>
      <c r="I89" s="207" t="s">
        <v>784</v>
      </c>
      <c r="J89" s="215"/>
      <c r="K89" s="216"/>
      <c r="L89" s="217"/>
    </row>
    <row r="90" spans="1:12" ht="12.75">
      <c r="A90" s="208" t="s">
        <v>1230</v>
      </c>
      <c r="B90" s="209">
        <v>37</v>
      </c>
      <c r="C90" s="210" t="s">
        <v>512</v>
      </c>
      <c r="D90" s="211" t="s">
        <v>785</v>
      </c>
      <c r="E90" s="212" t="s">
        <v>786</v>
      </c>
      <c r="F90" s="212" t="s">
        <v>787</v>
      </c>
      <c r="G90" s="212" t="s">
        <v>788</v>
      </c>
      <c r="H90" s="213"/>
      <c r="I90" s="214" t="s">
        <v>789</v>
      </c>
      <c r="J90" s="215"/>
      <c r="K90" s="244"/>
      <c r="L90" s="217"/>
    </row>
    <row r="91" spans="1:12" ht="12.75">
      <c r="A91" s="218" t="s">
        <v>76</v>
      </c>
      <c r="B91" s="219"/>
      <c r="C91" s="220" t="s">
        <v>274</v>
      </c>
      <c r="D91" s="221" t="s">
        <v>924</v>
      </c>
      <c r="E91" s="222" t="s">
        <v>890</v>
      </c>
      <c r="F91" s="222" t="s">
        <v>756</v>
      </c>
      <c r="G91" s="222" t="s">
        <v>879</v>
      </c>
      <c r="H91" s="223"/>
      <c r="I91" s="207" t="s">
        <v>793</v>
      </c>
      <c r="J91" s="215"/>
      <c r="K91" s="216"/>
      <c r="L91" s="217"/>
    </row>
    <row r="92" spans="1:12" ht="12.75">
      <c r="A92" s="208" t="s">
        <v>1231</v>
      </c>
      <c r="B92" s="209">
        <v>45</v>
      </c>
      <c r="C92" s="210" t="s">
        <v>520</v>
      </c>
      <c r="D92" s="211" t="s">
        <v>825</v>
      </c>
      <c r="E92" s="212" t="s">
        <v>826</v>
      </c>
      <c r="F92" s="212" t="s">
        <v>827</v>
      </c>
      <c r="G92" s="212" t="s">
        <v>828</v>
      </c>
      <c r="H92" s="213"/>
      <c r="I92" s="214" t="s">
        <v>829</v>
      </c>
      <c r="J92" s="215"/>
      <c r="K92" s="244"/>
      <c r="L92" s="217"/>
    </row>
    <row r="93" spans="1:12" ht="12.75">
      <c r="A93" s="218" t="s">
        <v>72</v>
      </c>
      <c r="B93" s="219"/>
      <c r="C93" s="220" t="s">
        <v>84</v>
      </c>
      <c r="D93" s="221" t="s">
        <v>873</v>
      </c>
      <c r="E93" s="222" t="s">
        <v>875</v>
      </c>
      <c r="F93" s="222" t="s">
        <v>817</v>
      </c>
      <c r="G93" s="222" t="s">
        <v>880</v>
      </c>
      <c r="H93" s="223"/>
      <c r="I93" s="207" t="s">
        <v>831</v>
      </c>
      <c r="J93" s="215"/>
      <c r="K93" s="216"/>
      <c r="L93" s="217"/>
    </row>
    <row r="94" spans="1:12" ht="12.75">
      <c r="A94" s="208" t="s">
        <v>1232</v>
      </c>
      <c r="B94" s="209">
        <v>35</v>
      </c>
      <c r="C94" s="210" t="s">
        <v>510</v>
      </c>
      <c r="D94" s="211" t="s">
        <v>794</v>
      </c>
      <c r="E94" s="212" t="s">
        <v>795</v>
      </c>
      <c r="F94" s="212" t="s">
        <v>437</v>
      </c>
      <c r="G94" s="212" t="s">
        <v>796</v>
      </c>
      <c r="H94" s="213"/>
      <c r="I94" s="214" t="s">
        <v>797</v>
      </c>
      <c r="J94" s="215"/>
      <c r="K94" s="244"/>
      <c r="L94" s="217"/>
    </row>
    <row r="95" spans="1:12" ht="12.75">
      <c r="A95" s="218" t="s">
        <v>102</v>
      </c>
      <c r="B95" s="219"/>
      <c r="C95" s="220" t="s">
        <v>2</v>
      </c>
      <c r="D95" s="221" t="s">
        <v>1007</v>
      </c>
      <c r="E95" s="222" t="s">
        <v>918</v>
      </c>
      <c r="F95" s="222" t="s">
        <v>869</v>
      </c>
      <c r="G95" s="222" t="s">
        <v>811</v>
      </c>
      <c r="H95" s="223"/>
      <c r="I95" s="207" t="s">
        <v>799</v>
      </c>
      <c r="J95" s="215"/>
      <c r="K95" s="216"/>
      <c r="L95" s="217"/>
    </row>
    <row r="96" spans="1:12" ht="12.75">
      <c r="A96" s="208" t="s">
        <v>1233</v>
      </c>
      <c r="B96" s="209">
        <v>26</v>
      </c>
      <c r="C96" s="210" t="s">
        <v>501</v>
      </c>
      <c r="D96" s="211" t="s">
        <v>730</v>
      </c>
      <c r="E96" s="212" t="s">
        <v>703</v>
      </c>
      <c r="F96" s="212" t="s">
        <v>731</v>
      </c>
      <c r="G96" s="212" t="s">
        <v>732</v>
      </c>
      <c r="H96" s="213"/>
      <c r="I96" s="214" t="s">
        <v>733</v>
      </c>
      <c r="J96" s="215"/>
      <c r="K96" s="244"/>
      <c r="L96" s="217"/>
    </row>
    <row r="97" spans="1:12" ht="12.75">
      <c r="A97" s="218" t="s">
        <v>72</v>
      </c>
      <c r="B97" s="219"/>
      <c r="C97" s="220" t="s">
        <v>84</v>
      </c>
      <c r="D97" s="221" t="s">
        <v>852</v>
      </c>
      <c r="E97" s="222" t="s">
        <v>708</v>
      </c>
      <c r="F97" s="222" t="s">
        <v>971</v>
      </c>
      <c r="G97" s="222" t="s">
        <v>707</v>
      </c>
      <c r="H97" s="223"/>
      <c r="I97" s="207" t="s">
        <v>734</v>
      </c>
      <c r="J97" s="215"/>
      <c r="K97" s="216"/>
      <c r="L97" s="217"/>
    </row>
    <row r="98" spans="1:12" ht="12.75">
      <c r="A98" s="208" t="s">
        <v>883</v>
      </c>
      <c r="B98" s="209">
        <v>51</v>
      </c>
      <c r="C98" s="210" t="s">
        <v>526</v>
      </c>
      <c r="D98" s="211" t="s">
        <v>919</v>
      </c>
      <c r="E98" s="212" t="s">
        <v>920</v>
      </c>
      <c r="F98" s="212" t="s">
        <v>921</v>
      </c>
      <c r="G98" s="212" t="s">
        <v>922</v>
      </c>
      <c r="H98" s="213"/>
      <c r="I98" s="214" t="s">
        <v>923</v>
      </c>
      <c r="J98" s="215"/>
      <c r="K98" s="244"/>
      <c r="L98" s="217"/>
    </row>
    <row r="99" spans="1:12" ht="12.75">
      <c r="A99" s="218" t="s">
        <v>72</v>
      </c>
      <c r="B99" s="219"/>
      <c r="C99" s="220" t="s">
        <v>201</v>
      </c>
      <c r="D99" s="221" t="s">
        <v>1008</v>
      </c>
      <c r="E99" s="222" t="s">
        <v>924</v>
      </c>
      <c r="F99" s="222" t="s">
        <v>910</v>
      </c>
      <c r="G99" s="222" t="s">
        <v>925</v>
      </c>
      <c r="H99" s="223"/>
      <c r="I99" s="207" t="s">
        <v>926</v>
      </c>
      <c r="J99" s="215"/>
      <c r="K99" s="216"/>
      <c r="L99" s="217"/>
    </row>
    <row r="100" spans="1:12" ht="12.75">
      <c r="A100" s="208" t="s">
        <v>1234</v>
      </c>
      <c r="B100" s="209">
        <v>49</v>
      </c>
      <c r="C100" s="210" t="s">
        <v>524</v>
      </c>
      <c r="D100" s="211" t="s">
        <v>884</v>
      </c>
      <c r="E100" s="212" t="s">
        <v>885</v>
      </c>
      <c r="F100" s="212" t="s">
        <v>886</v>
      </c>
      <c r="G100" s="212" t="s">
        <v>887</v>
      </c>
      <c r="H100" s="213"/>
      <c r="I100" s="214" t="s">
        <v>888</v>
      </c>
      <c r="J100" s="215"/>
      <c r="K100" s="244"/>
      <c r="L100" s="217"/>
    </row>
    <row r="101" spans="1:12" ht="12.75">
      <c r="A101" s="218" t="s">
        <v>76</v>
      </c>
      <c r="B101" s="219"/>
      <c r="C101" s="220" t="s">
        <v>107</v>
      </c>
      <c r="D101" s="221" t="s">
        <v>927</v>
      </c>
      <c r="E101" s="222" t="s">
        <v>927</v>
      </c>
      <c r="F101" s="222" t="s">
        <v>889</v>
      </c>
      <c r="G101" s="222" t="s">
        <v>890</v>
      </c>
      <c r="H101" s="223"/>
      <c r="I101" s="207" t="s">
        <v>891</v>
      </c>
      <c r="J101" s="215"/>
      <c r="K101" s="216"/>
      <c r="L101" s="217"/>
    </row>
    <row r="102" spans="1:12" ht="12.75">
      <c r="A102" s="208" t="s">
        <v>898</v>
      </c>
      <c r="B102" s="209">
        <v>48</v>
      </c>
      <c r="C102" s="210" t="s">
        <v>523</v>
      </c>
      <c r="D102" s="211" t="s">
        <v>899</v>
      </c>
      <c r="E102" s="212" t="s">
        <v>900</v>
      </c>
      <c r="F102" s="212" t="s">
        <v>901</v>
      </c>
      <c r="G102" s="212" t="s">
        <v>902</v>
      </c>
      <c r="H102" s="213"/>
      <c r="I102" s="214" t="s">
        <v>903</v>
      </c>
      <c r="J102" s="215"/>
      <c r="K102" s="244"/>
      <c r="L102" s="217"/>
    </row>
    <row r="103" spans="1:12" ht="12.75">
      <c r="A103" s="218" t="s">
        <v>102</v>
      </c>
      <c r="B103" s="219"/>
      <c r="C103" s="220" t="s">
        <v>113</v>
      </c>
      <c r="D103" s="221" t="s">
        <v>928</v>
      </c>
      <c r="E103" s="222" t="s">
        <v>929</v>
      </c>
      <c r="F103" s="222" t="s">
        <v>877</v>
      </c>
      <c r="G103" s="222" t="s">
        <v>874</v>
      </c>
      <c r="H103" s="223"/>
      <c r="I103" s="207" t="s">
        <v>904</v>
      </c>
      <c r="J103" s="215"/>
      <c r="K103" s="216"/>
      <c r="L103" s="217"/>
    </row>
    <row r="104" spans="1:12" ht="12.75">
      <c r="A104" s="208" t="s">
        <v>1067</v>
      </c>
      <c r="B104" s="209">
        <v>53</v>
      </c>
      <c r="C104" s="210" t="s">
        <v>528</v>
      </c>
      <c r="D104" s="211" t="s">
        <v>930</v>
      </c>
      <c r="E104" s="212" t="s">
        <v>930</v>
      </c>
      <c r="F104" s="212" t="s">
        <v>931</v>
      </c>
      <c r="G104" s="212" t="s">
        <v>932</v>
      </c>
      <c r="H104" s="213"/>
      <c r="I104" s="214" t="s">
        <v>933</v>
      </c>
      <c r="J104" s="215"/>
      <c r="K104" s="244"/>
      <c r="L104" s="217"/>
    </row>
    <row r="105" spans="1:12" ht="12.75">
      <c r="A105" s="218" t="s">
        <v>296</v>
      </c>
      <c r="B105" s="219"/>
      <c r="C105" s="220" t="s">
        <v>299</v>
      </c>
      <c r="D105" s="221" t="s">
        <v>934</v>
      </c>
      <c r="E105" s="222" t="s">
        <v>935</v>
      </c>
      <c r="F105" s="222" t="s">
        <v>936</v>
      </c>
      <c r="G105" s="222" t="s">
        <v>936</v>
      </c>
      <c r="H105" s="223"/>
      <c r="I105" s="207" t="s">
        <v>937</v>
      </c>
      <c r="J105" s="215"/>
      <c r="K105" s="216"/>
      <c r="L105" s="217"/>
    </row>
    <row r="106" spans="1:12" ht="12.75">
      <c r="A106" s="208" t="s">
        <v>1068</v>
      </c>
      <c r="B106" s="209">
        <v>54</v>
      </c>
      <c r="C106" s="210" t="s">
        <v>529</v>
      </c>
      <c r="D106" s="211" t="s">
        <v>938</v>
      </c>
      <c r="E106" s="212" t="s">
        <v>939</v>
      </c>
      <c r="F106" s="212" t="s">
        <v>940</v>
      </c>
      <c r="G106" s="212" t="s">
        <v>941</v>
      </c>
      <c r="H106" s="213"/>
      <c r="I106" s="214" t="s">
        <v>942</v>
      </c>
      <c r="J106" s="215"/>
      <c r="K106" s="244"/>
      <c r="L106" s="217"/>
    </row>
    <row r="107" spans="1:12" ht="12.75">
      <c r="A107" s="218" t="s">
        <v>296</v>
      </c>
      <c r="B107" s="219"/>
      <c r="C107" s="220" t="s">
        <v>302</v>
      </c>
      <c r="D107" s="221" t="s">
        <v>943</v>
      </c>
      <c r="E107" s="222" t="s">
        <v>944</v>
      </c>
      <c r="F107" s="222" t="s">
        <v>945</v>
      </c>
      <c r="G107" s="222" t="s">
        <v>918</v>
      </c>
      <c r="H107" s="223"/>
      <c r="I107" s="207" t="s">
        <v>947</v>
      </c>
      <c r="J107" s="215"/>
      <c r="K107" s="216"/>
      <c r="L107" s="217"/>
    </row>
    <row r="108" spans="1:12" ht="12.75">
      <c r="A108" s="208" t="s">
        <v>1069</v>
      </c>
      <c r="B108" s="209">
        <v>55</v>
      </c>
      <c r="C108" s="210" t="s">
        <v>530</v>
      </c>
      <c r="D108" s="211" t="s">
        <v>948</v>
      </c>
      <c r="E108" s="212" t="s">
        <v>949</v>
      </c>
      <c r="F108" s="212" t="s">
        <v>950</v>
      </c>
      <c r="G108" s="212" t="s">
        <v>951</v>
      </c>
      <c r="H108" s="213"/>
      <c r="I108" s="214" t="s">
        <v>952</v>
      </c>
      <c r="J108" s="215"/>
      <c r="K108" s="244"/>
      <c r="L108" s="217"/>
    </row>
    <row r="109" spans="1:12" ht="12.75">
      <c r="A109" s="218" t="s">
        <v>296</v>
      </c>
      <c r="B109" s="219"/>
      <c r="C109" s="220" t="s">
        <v>302</v>
      </c>
      <c r="D109" s="221" t="s">
        <v>953</v>
      </c>
      <c r="E109" s="222" t="s">
        <v>954</v>
      </c>
      <c r="F109" s="222" t="s">
        <v>972</v>
      </c>
      <c r="G109" s="222" t="s">
        <v>945</v>
      </c>
      <c r="H109" s="223"/>
      <c r="I109" s="207" t="s">
        <v>955</v>
      </c>
      <c r="J109" s="215"/>
      <c r="K109" s="216"/>
      <c r="L109" s="217"/>
    </row>
    <row r="110" spans="1:12" ht="12.75">
      <c r="A110" s="208" t="s">
        <v>1070</v>
      </c>
      <c r="B110" s="209">
        <v>57</v>
      </c>
      <c r="C110" s="210" t="s">
        <v>532</v>
      </c>
      <c r="D110" s="211" t="s">
        <v>956</v>
      </c>
      <c r="E110" s="212" t="s">
        <v>957</v>
      </c>
      <c r="F110" s="212" t="s">
        <v>958</v>
      </c>
      <c r="G110" s="212" t="s">
        <v>959</v>
      </c>
      <c r="H110" s="213"/>
      <c r="I110" s="214" t="s">
        <v>960</v>
      </c>
      <c r="J110" s="215"/>
      <c r="K110" s="244"/>
      <c r="L110" s="217"/>
    </row>
    <row r="111" spans="1:12" ht="12.75">
      <c r="A111" s="218" t="s">
        <v>296</v>
      </c>
      <c r="B111" s="219"/>
      <c r="C111" s="220" t="s">
        <v>302</v>
      </c>
      <c r="D111" s="221" t="s">
        <v>961</v>
      </c>
      <c r="E111" s="222" t="s">
        <v>973</v>
      </c>
      <c r="F111" s="222" t="s">
        <v>963</v>
      </c>
      <c r="G111" s="222" t="s">
        <v>946</v>
      </c>
      <c r="H111" s="223"/>
      <c r="I111" s="207" t="s">
        <v>964</v>
      </c>
      <c r="J111" s="215"/>
      <c r="K111" s="216"/>
      <c r="L111" s="217"/>
    </row>
    <row r="112" spans="1:12" ht="12.75">
      <c r="A112" s="208" t="s">
        <v>1071</v>
      </c>
      <c r="B112" s="209">
        <v>59</v>
      </c>
      <c r="C112" s="210" t="s">
        <v>534</v>
      </c>
      <c r="D112" s="211" t="s">
        <v>988</v>
      </c>
      <c r="E112" s="212" t="s">
        <v>989</v>
      </c>
      <c r="F112" s="212" t="s">
        <v>990</v>
      </c>
      <c r="G112" s="212" t="s">
        <v>991</v>
      </c>
      <c r="H112" s="213"/>
      <c r="I112" s="214" t="s">
        <v>1235</v>
      </c>
      <c r="J112" s="215"/>
      <c r="K112" s="244"/>
      <c r="L112" s="217"/>
    </row>
    <row r="113" spans="1:12" ht="12.75">
      <c r="A113" s="218" t="s">
        <v>296</v>
      </c>
      <c r="B113" s="219"/>
      <c r="C113" s="220" t="s">
        <v>302</v>
      </c>
      <c r="D113" s="221" t="s">
        <v>992</v>
      </c>
      <c r="E113" s="222" t="s">
        <v>962</v>
      </c>
      <c r="F113" s="222" t="s">
        <v>979</v>
      </c>
      <c r="G113" s="222" t="s">
        <v>963</v>
      </c>
      <c r="H113" s="223"/>
      <c r="I113" s="207" t="s">
        <v>1236</v>
      </c>
      <c r="J113" s="215"/>
      <c r="K113" s="216"/>
      <c r="L113" s="217"/>
    </row>
    <row r="114" spans="1:12" ht="12.75">
      <c r="A114" s="208" t="s">
        <v>1072</v>
      </c>
      <c r="B114" s="209">
        <v>58</v>
      </c>
      <c r="C114" s="210" t="s">
        <v>533</v>
      </c>
      <c r="D114" s="211" t="s">
        <v>974</v>
      </c>
      <c r="E114" s="212" t="s">
        <v>995</v>
      </c>
      <c r="F114" s="212" t="s">
        <v>975</v>
      </c>
      <c r="G114" s="212" t="s">
        <v>976</v>
      </c>
      <c r="H114" s="213"/>
      <c r="I114" s="214" t="s">
        <v>996</v>
      </c>
      <c r="J114" s="215"/>
      <c r="K114" s="244"/>
      <c r="L114" s="217"/>
    </row>
    <row r="115" spans="1:12" ht="12.75">
      <c r="A115" s="218" t="s">
        <v>296</v>
      </c>
      <c r="B115" s="219"/>
      <c r="C115" s="220" t="s">
        <v>311</v>
      </c>
      <c r="D115" s="221" t="s">
        <v>977</v>
      </c>
      <c r="E115" s="222" t="s">
        <v>978</v>
      </c>
      <c r="F115" s="222" t="s">
        <v>918</v>
      </c>
      <c r="G115" s="222" t="s">
        <v>979</v>
      </c>
      <c r="H115" s="223" t="s">
        <v>676</v>
      </c>
      <c r="I115" s="207" t="s">
        <v>997</v>
      </c>
      <c r="J115" s="215"/>
      <c r="K115" s="216"/>
      <c r="L115" s="217"/>
    </row>
    <row r="116" spans="1:12" ht="12.75">
      <c r="A116" s="208" t="s">
        <v>1073</v>
      </c>
      <c r="B116" s="209">
        <v>60</v>
      </c>
      <c r="C116" s="210" t="s">
        <v>535</v>
      </c>
      <c r="D116" s="211" t="s">
        <v>980</v>
      </c>
      <c r="E116" s="212" t="s">
        <v>981</v>
      </c>
      <c r="F116" s="212" t="s">
        <v>982</v>
      </c>
      <c r="G116" s="212" t="s">
        <v>983</v>
      </c>
      <c r="H116" s="213"/>
      <c r="I116" s="214" t="s">
        <v>984</v>
      </c>
      <c r="J116" s="215"/>
      <c r="K116" s="244"/>
      <c r="L116" s="217"/>
    </row>
    <row r="117" spans="1:12" ht="12.75">
      <c r="A117" s="218" t="s">
        <v>296</v>
      </c>
      <c r="B117" s="219"/>
      <c r="C117" s="220" t="s">
        <v>299</v>
      </c>
      <c r="D117" s="221" t="s">
        <v>985</v>
      </c>
      <c r="E117" s="222" t="s">
        <v>986</v>
      </c>
      <c r="F117" s="222" t="s">
        <v>946</v>
      </c>
      <c r="G117" s="222" t="s">
        <v>972</v>
      </c>
      <c r="H117" s="223"/>
      <c r="I117" s="207" t="s">
        <v>987</v>
      </c>
      <c r="J117" s="215"/>
      <c r="K117" s="216"/>
      <c r="L117" s="217"/>
    </row>
    <row r="118" spans="1:12" ht="12.75">
      <c r="A118" s="208" t="s">
        <v>1074</v>
      </c>
      <c r="B118" s="209">
        <v>10</v>
      </c>
      <c r="C118" s="210" t="s">
        <v>487</v>
      </c>
      <c r="D118" s="211" t="s">
        <v>442</v>
      </c>
      <c r="E118" s="212" t="s">
        <v>454</v>
      </c>
      <c r="F118" s="212" t="s">
        <v>839</v>
      </c>
      <c r="G118" s="212" t="s">
        <v>840</v>
      </c>
      <c r="H118" s="213" t="s">
        <v>1075</v>
      </c>
      <c r="I118" s="214" t="s">
        <v>1076</v>
      </c>
      <c r="J118" s="215"/>
      <c r="K118" s="245" t="s">
        <v>1130</v>
      </c>
      <c r="L118" s="217"/>
    </row>
    <row r="119" spans="1:12" ht="12.75">
      <c r="A119" s="218" t="s">
        <v>128</v>
      </c>
      <c r="B119" s="219"/>
      <c r="C119" s="220" t="s">
        <v>240</v>
      </c>
      <c r="D119" s="221" t="s">
        <v>467</v>
      </c>
      <c r="E119" s="222" t="s">
        <v>841</v>
      </c>
      <c r="F119" s="222" t="s">
        <v>467</v>
      </c>
      <c r="G119" s="222" t="s">
        <v>483</v>
      </c>
      <c r="H119" s="223"/>
      <c r="I119" s="207" t="s">
        <v>1077</v>
      </c>
      <c r="J119" s="215"/>
      <c r="K119" s="216"/>
      <c r="L119" s="217"/>
    </row>
    <row r="120" spans="1:12" ht="12.75">
      <c r="A120" s="208" t="s">
        <v>1078</v>
      </c>
      <c r="B120" s="209">
        <v>200</v>
      </c>
      <c r="C120" s="210" t="s">
        <v>537</v>
      </c>
      <c r="D120" s="211" t="s">
        <v>905</v>
      </c>
      <c r="E120" s="212" t="s">
        <v>906</v>
      </c>
      <c r="F120" s="212" t="s">
        <v>907</v>
      </c>
      <c r="G120" s="269" t="s">
        <v>1079</v>
      </c>
      <c r="H120" s="213"/>
      <c r="I120" s="214" t="s">
        <v>1080</v>
      </c>
      <c r="J120" s="215"/>
      <c r="K120" s="245" t="s">
        <v>1130</v>
      </c>
      <c r="L120" s="217"/>
    </row>
    <row r="121" spans="1:12" ht="12.75">
      <c r="A121" s="218" t="s">
        <v>114</v>
      </c>
      <c r="B121" s="219"/>
      <c r="C121" s="220" t="s">
        <v>319</v>
      </c>
      <c r="D121" s="221" t="s">
        <v>1009</v>
      </c>
      <c r="E121" s="222" t="s">
        <v>766</v>
      </c>
      <c r="F121" s="222" t="s">
        <v>807</v>
      </c>
      <c r="G121" s="270" t="s">
        <v>968</v>
      </c>
      <c r="H121" s="223"/>
      <c r="I121" s="207" t="s">
        <v>1081</v>
      </c>
      <c r="J121" s="215"/>
      <c r="K121" s="216"/>
      <c r="L121" s="217"/>
    </row>
    <row r="122" spans="1:12" ht="12.75">
      <c r="A122" s="208" t="s">
        <v>1082</v>
      </c>
      <c r="B122" s="209">
        <v>202</v>
      </c>
      <c r="C122" s="210" t="s">
        <v>539</v>
      </c>
      <c r="D122" s="211" t="s">
        <v>621</v>
      </c>
      <c r="E122" s="212" t="s">
        <v>622</v>
      </c>
      <c r="F122" s="269" t="s">
        <v>1083</v>
      </c>
      <c r="G122" s="269" t="s">
        <v>1079</v>
      </c>
      <c r="H122" s="213"/>
      <c r="I122" s="214" t="s">
        <v>1084</v>
      </c>
      <c r="J122" s="215"/>
      <c r="K122" s="245" t="s">
        <v>1130</v>
      </c>
      <c r="L122" s="217"/>
    </row>
    <row r="123" spans="1:12" ht="12.75">
      <c r="A123" s="218" t="s">
        <v>114</v>
      </c>
      <c r="B123" s="219"/>
      <c r="C123" s="220" t="s">
        <v>88</v>
      </c>
      <c r="D123" s="221" t="s">
        <v>753</v>
      </c>
      <c r="E123" s="222" t="s">
        <v>689</v>
      </c>
      <c r="F123" s="270" t="s">
        <v>1085</v>
      </c>
      <c r="G123" s="270" t="s">
        <v>968</v>
      </c>
      <c r="H123" s="223"/>
      <c r="I123" s="207" t="s">
        <v>1086</v>
      </c>
      <c r="J123" s="215"/>
      <c r="K123" s="216"/>
      <c r="L123" s="217"/>
    </row>
    <row r="124" spans="1:12" ht="12.75">
      <c r="A124" s="208" t="s">
        <v>1087</v>
      </c>
      <c r="B124" s="209">
        <v>33</v>
      </c>
      <c r="C124" s="210" t="s">
        <v>508</v>
      </c>
      <c r="D124" s="211" t="s">
        <v>908</v>
      </c>
      <c r="E124" s="212" t="s">
        <v>909</v>
      </c>
      <c r="F124" s="269" t="s">
        <v>1088</v>
      </c>
      <c r="G124" s="269" t="s">
        <v>1089</v>
      </c>
      <c r="H124" s="213"/>
      <c r="I124" s="214" t="s">
        <v>1090</v>
      </c>
      <c r="J124" s="215"/>
      <c r="K124" s="245" t="s">
        <v>1130</v>
      </c>
      <c r="L124" s="217"/>
    </row>
    <row r="125" spans="1:12" ht="12.75">
      <c r="A125" s="218" t="s">
        <v>79</v>
      </c>
      <c r="B125" s="219"/>
      <c r="C125" s="220" t="s">
        <v>69</v>
      </c>
      <c r="D125" s="221" t="s">
        <v>875</v>
      </c>
      <c r="E125" s="222" t="s">
        <v>873</v>
      </c>
      <c r="F125" s="270" t="s">
        <v>1091</v>
      </c>
      <c r="G125" s="270" t="s">
        <v>1092</v>
      </c>
      <c r="H125" s="223"/>
      <c r="I125" s="207" t="s">
        <v>1093</v>
      </c>
      <c r="J125" s="215"/>
      <c r="K125" s="216"/>
      <c r="L125" s="217"/>
    </row>
    <row r="126" spans="1:12" ht="12.75">
      <c r="A126" s="208" t="s">
        <v>1094</v>
      </c>
      <c r="B126" s="209">
        <v>46</v>
      </c>
      <c r="C126" s="210" t="s">
        <v>521</v>
      </c>
      <c r="D126" s="211" t="s">
        <v>913</v>
      </c>
      <c r="E126" s="212" t="s">
        <v>915</v>
      </c>
      <c r="F126" s="269" t="s">
        <v>1095</v>
      </c>
      <c r="G126" s="269" t="s">
        <v>1095</v>
      </c>
      <c r="H126" s="213"/>
      <c r="I126" s="214" t="s">
        <v>1096</v>
      </c>
      <c r="J126" s="215"/>
      <c r="K126" s="245" t="s">
        <v>1130</v>
      </c>
      <c r="L126" s="217"/>
    </row>
    <row r="127" spans="1:12" ht="12.75">
      <c r="A127" s="218" t="s">
        <v>102</v>
      </c>
      <c r="B127" s="219"/>
      <c r="C127" s="220" t="s">
        <v>7</v>
      </c>
      <c r="D127" s="221" t="s">
        <v>914</v>
      </c>
      <c r="E127" s="222" t="s">
        <v>882</v>
      </c>
      <c r="F127" s="270" t="s">
        <v>986</v>
      </c>
      <c r="G127" s="270" t="s">
        <v>986</v>
      </c>
      <c r="H127" s="223"/>
      <c r="I127" s="207" t="s">
        <v>1097</v>
      </c>
      <c r="J127" s="215"/>
      <c r="K127" s="216"/>
      <c r="L127" s="217"/>
    </row>
    <row r="128" spans="1:12" ht="12.75">
      <c r="A128" s="208" t="s">
        <v>1098</v>
      </c>
      <c r="B128" s="209">
        <v>52</v>
      </c>
      <c r="C128" s="210" t="s">
        <v>527</v>
      </c>
      <c r="D128" s="211" t="s">
        <v>911</v>
      </c>
      <c r="E128" s="212" t="s">
        <v>912</v>
      </c>
      <c r="F128" s="269" t="s">
        <v>1099</v>
      </c>
      <c r="G128" s="269" t="s">
        <v>1100</v>
      </c>
      <c r="H128" s="213"/>
      <c r="I128" s="214" t="s">
        <v>1101</v>
      </c>
      <c r="J128" s="215"/>
      <c r="K128" s="245" t="s">
        <v>1130</v>
      </c>
      <c r="L128" s="217"/>
    </row>
    <row r="129" spans="1:12" ht="12.75">
      <c r="A129" s="218" t="s">
        <v>76</v>
      </c>
      <c r="B129" s="219"/>
      <c r="C129" s="220" t="s">
        <v>295</v>
      </c>
      <c r="D129" s="221" t="s">
        <v>966</v>
      </c>
      <c r="E129" s="222" t="s">
        <v>967</v>
      </c>
      <c r="F129" s="270" t="s">
        <v>1102</v>
      </c>
      <c r="G129" s="270" t="s">
        <v>1102</v>
      </c>
      <c r="H129" s="223"/>
      <c r="I129" s="207" t="s">
        <v>1103</v>
      </c>
      <c r="J129" s="215"/>
      <c r="K129" s="216"/>
      <c r="L129" s="217"/>
    </row>
    <row r="130" spans="1:12" ht="12.75">
      <c r="A130" s="208" t="s">
        <v>1104</v>
      </c>
      <c r="B130" s="209">
        <v>50</v>
      </c>
      <c r="C130" s="210" t="s">
        <v>525</v>
      </c>
      <c r="D130" s="211" t="s">
        <v>916</v>
      </c>
      <c r="E130" s="269" t="s">
        <v>1105</v>
      </c>
      <c r="F130" s="269" t="s">
        <v>1099</v>
      </c>
      <c r="G130" s="269" t="s">
        <v>1100</v>
      </c>
      <c r="H130" s="213"/>
      <c r="I130" s="214" t="s">
        <v>1106</v>
      </c>
      <c r="J130" s="215"/>
      <c r="K130" s="245" t="s">
        <v>1130</v>
      </c>
      <c r="L130" s="217"/>
    </row>
    <row r="131" spans="1:12" ht="12.75">
      <c r="A131" s="218" t="s">
        <v>76</v>
      </c>
      <c r="B131" s="219"/>
      <c r="C131" s="220" t="s">
        <v>107</v>
      </c>
      <c r="D131" s="221" t="s">
        <v>968</v>
      </c>
      <c r="E131" s="270" t="s">
        <v>1107</v>
      </c>
      <c r="F131" s="270" t="s">
        <v>1102</v>
      </c>
      <c r="G131" s="270" t="s">
        <v>1102</v>
      </c>
      <c r="H131" s="223"/>
      <c r="I131" s="207" t="s">
        <v>1108</v>
      </c>
      <c r="J131" s="215"/>
      <c r="K131" s="216"/>
      <c r="L131" s="217"/>
    </row>
    <row r="132" spans="1:12" ht="12.75">
      <c r="A132" s="208" t="s">
        <v>1109</v>
      </c>
      <c r="B132" s="209">
        <v>38</v>
      </c>
      <c r="C132" s="210" t="s">
        <v>513</v>
      </c>
      <c r="D132" s="211" t="s">
        <v>625</v>
      </c>
      <c r="E132" s="269" t="s">
        <v>1110</v>
      </c>
      <c r="F132" s="269" t="s">
        <v>1095</v>
      </c>
      <c r="G132" s="269" t="s">
        <v>1095</v>
      </c>
      <c r="H132" s="213"/>
      <c r="I132" s="214" t="s">
        <v>1111</v>
      </c>
      <c r="J132" s="215"/>
      <c r="K132" s="245" t="s">
        <v>1130</v>
      </c>
      <c r="L132" s="217"/>
    </row>
    <row r="133" spans="1:12" ht="12.75">
      <c r="A133" s="218" t="s">
        <v>102</v>
      </c>
      <c r="B133" s="219"/>
      <c r="C133" s="220" t="s">
        <v>104</v>
      </c>
      <c r="D133" s="221" t="s">
        <v>1010</v>
      </c>
      <c r="E133" s="270" t="s">
        <v>1112</v>
      </c>
      <c r="F133" s="270" t="s">
        <v>986</v>
      </c>
      <c r="G133" s="270" t="s">
        <v>986</v>
      </c>
      <c r="H133" s="223"/>
      <c r="I133" s="207" t="s">
        <v>1113</v>
      </c>
      <c r="J133" s="215"/>
      <c r="K133" s="216"/>
      <c r="L133" s="217"/>
    </row>
    <row r="134" spans="1:12" ht="12.75">
      <c r="A134" s="208" t="s">
        <v>1114</v>
      </c>
      <c r="B134" s="209">
        <v>41</v>
      </c>
      <c r="C134" s="210" t="s">
        <v>516</v>
      </c>
      <c r="D134" s="211" t="s">
        <v>1011</v>
      </c>
      <c r="E134" s="269" t="s">
        <v>1110</v>
      </c>
      <c r="F134" s="269" t="s">
        <v>1095</v>
      </c>
      <c r="G134" s="269" t="s">
        <v>1095</v>
      </c>
      <c r="H134" s="213"/>
      <c r="I134" s="214" t="s">
        <v>1115</v>
      </c>
      <c r="J134" s="215"/>
      <c r="K134" s="245" t="s">
        <v>1130</v>
      </c>
      <c r="L134" s="217"/>
    </row>
    <row r="135" spans="1:12" ht="12.75">
      <c r="A135" s="218" t="s">
        <v>102</v>
      </c>
      <c r="B135" s="219"/>
      <c r="C135" s="220" t="s">
        <v>85</v>
      </c>
      <c r="D135" s="221" t="s">
        <v>965</v>
      </c>
      <c r="E135" s="270" t="s">
        <v>1112</v>
      </c>
      <c r="F135" s="270" t="s">
        <v>986</v>
      </c>
      <c r="G135" s="270" t="s">
        <v>986</v>
      </c>
      <c r="H135" s="223"/>
      <c r="I135" s="207" t="s">
        <v>1116</v>
      </c>
      <c r="J135" s="215"/>
      <c r="K135" s="216"/>
      <c r="L135" s="217"/>
    </row>
    <row r="136" spans="1:12" ht="12.75">
      <c r="A136" s="208" t="s">
        <v>1117</v>
      </c>
      <c r="B136" s="209">
        <v>56</v>
      </c>
      <c r="C136" s="210" t="s">
        <v>531</v>
      </c>
      <c r="D136" s="211" t="s">
        <v>802</v>
      </c>
      <c r="E136" s="269" t="s">
        <v>1118</v>
      </c>
      <c r="F136" s="269" t="s">
        <v>1119</v>
      </c>
      <c r="G136" s="269" t="s">
        <v>1120</v>
      </c>
      <c r="H136" s="213"/>
      <c r="I136" s="214" t="s">
        <v>1121</v>
      </c>
      <c r="J136" s="215"/>
      <c r="K136" s="245" t="s">
        <v>1130</v>
      </c>
      <c r="L136" s="217"/>
    </row>
    <row r="137" spans="1:12" ht="12.75">
      <c r="A137" s="218" t="s">
        <v>296</v>
      </c>
      <c r="B137" s="219"/>
      <c r="C137" s="220" t="s">
        <v>299</v>
      </c>
      <c r="D137" s="221" t="s">
        <v>994</v>
      </c>
      <c r="E137" s="270" t="s">
        <v>1122</v>
      </c>
      <c r="F137" s="270" t="s">
        <v>1123</v>
      </c>
      <c r="G137" s="270" t="s">
        <v>1123</v>
      </c>
      <c r="H137" s="223"/>
      <c r="I137" s="207" t="s">
        <v>1124</v>
      </c>
      <c r="J137" s="215"/>
      <c r="K137" s="216"/>
      <c r="L137" s="217"/>
    </row>
    <row r="138" spans="1:12" ht="12.75" customHeight="1">
      <c r="A138" s="208"/>
      <c r="B138" s="209">
        <v>32</v>
      </c>
      <c r="C138" s="210" t="s">
        <v>507</v>
      </c>
      <c r="D138" s="211" t="s">
        <v>623</v>
      </c>
      <c r="E138" s="212" t="s">
        <v>624</v>
      </c>
      <c r="F138" s="212"/>
      <c r="G138" s="212"/>
      <c r="H138" s="267" t="s">
        <v>969</v>
      </c>
      <c r="I138" s="74"/>
      <c r="J138" s="215"/>
      <c r="K138" s="244"/>
      <c r="L138" s="217"/>
    </row>
    <row r="139" spans="1:12" ht="12.75" customHeight="1">
      <c r="A139" s="218" t="s">
        <v>76</v>
      </c>
      <c r="B139" s="219"/>
      <c r="C139" s="220" t="s">
        <v>75</v>
      </c>
      <c r="D139" s="221" t="s">
        <v>770</v>
      </c>
      <c r="E139" s="222" t="s">
        <v>830</v>
      </c>
      <c r="F139" s="222"/>
      <c r="G139" s="222"/>
      <c r="H139" s="268"/>
      <c r="I139" s="76"/>
      <c r="J139" s="215"/>
      <c r="K139" s="216"/>
      <c r="L139" s="217"/>
    </row>
    <row r="140" spans="1:12" ht="12.75" customHeight="1">
      <c r="A140" s="208"/>
      <c r="B140" s="209">
        <v>11</v>
      </c>
      <c r="C140" s="210" t="s">
        <v>488</v>
      </c>
      <c r="D140" s="144" t="s">
        <v>626</v>
      </c>
      <c r="E140" s="145"/>
      <c r="F140" s="145"/>
      <c r="G140" s="145"/>
      <c r="H140" s="267" t="s">
        <v>1065</v>
      </c>
      <c r="I140" s="74"/>
      <c r="J140" s="215"/>
      <c r="K140" s="244"/>
      <c r="L140" s="217"/>
    </row>
    <row r="141" spans="1:12" ht="12.75" customHeight="1">
      <c r="A141" s="218" t="s">
        <v>128</v>
      </c>
      <c r="B141" s="219"/>
      <c r="C141" s="220" t="s">
        <v>62</v>
      </c>
      <c r="D141" s="147" t="s">
        <v>993</v>
      </c>
      <c r="E141" s="148"/>
      <c r="F141" s="148"/>
      <c r="G141" s="148"/>
      <c r="H141" s="268"/>
      <c r="I141" s="76"/>
      <c r="J141" s="215"/>
      <c r="K141" s="216"/>
      <c r="L141" s="217"/>
    </row>
  </sheetData>
  <sheetProtection/>
  <mergeCells count="4">
    <mergeCell ref="A2:I2"/>
    <mergeCell ref="A3:I3"/>
    <mergeCell ref="A4:I4"/>
    <mergeCell ref="D6:G6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141"/>
  <sheetViews>
    <sheetView tabSelected="1" zoomScalePageLayoutView="0" workbookViewId="0" topLeftCell="A1">
      <selection activeCell="A2" sqref="A2:R2"/>
    </sheetView>
  </sheetViews>
  <sheetFormatPr defaultColWidth="9.140625" defaultRowHeight="12.75"/>
  <cols>
    <col min="1" max="1" width="7.140625" style="47" customWidth="1"/>
    <col min="2" max="2" width="4.28125" style="47" customWidth="1"/>
    <col min="3" max="3" width="23.421875" style="47" customWidth="1"/>
    <col min="4" max="16" width="6.7109375" style="150" customWidth="1"/>
    <col min="17" max="17" width="6.7109375" style="47" customWidth="1"/>
    <col min="18" max="18" width="14.57421875" style="47" customWidth="1"/>
    <col min="19" max="19" width="3.57421875" style="47" customWidth="1"/>
    <col min="20" max="20" width="9.140625" style="137" customWidth="1"/>
  </cols>
  <sheetData>
    <row r="1" spans="1:18" ht="4.5" customHeight="1">
      <c r="A1" s="59"/>
      <c r="B1" s="58"/>
      <c r="C1" s="5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58"/>
      <c r="R1" s="58"/>
    </row>
    <row r="2" spans="1:18" ht="15.75">
      <c r="A2" s="274" t="str">
        <f>Startlist!$F4</f>
        <v>TALLINNA RALLY 2016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ht="15">
      <c r="A3" s="275" t="str">
        <f>Startlist!$F5</f>
        <v>August 26-27, 2016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</row>
    <row r="4" spans="1:18" ht="15">
      <c r="A4" s="275" t="str">
        <f>Startlist!$F6</f>
        <v>Harjumaa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</row>
    <row r="5" spans="1:18" ht="15">
      <c r="A5" s="11" t="s">
        <v>18</v>
      </c>
      <c r="B5" s="46"/>
      <c r="C5" s="46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46"/>
      <c r="R5" s="46"/>
    </row>
    <row r="6" spans="1:18" ht="12.75">
      <c r="A6" s="35" t="s">
        <v>29</v>
      </c>
      <c r="B6" s="27" t="s">
        <v>30</v>
      </c>
      <c r="C6" s="28" t="s">
        <v>31</v>
      </c>
      <c r="D6" s="276" t="s">
        <v>56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8"/>
      <c r="Q6" s="26" t="s">
        <v>40</v>
      </c>
      <c r="R6" s="26" t="s">
        <v>50</v>
      </c>
    </row>
    <row r="7" spans="1:18" ht="12.75">
      <c r="A7" s="34" t="s">
        <v>52</v>
      </c>
      <c r="B7" s="29"/>
      <c r="C7" s="30" t="s">
        <v>27</v>
      </c>
      <c r="D7" s="141" t="s">
        <v>32</v>
      </c>
      <c r="E7" s="142" t="s">
        <v>33</v>
      </c>
      <c r="F7" s="142" t="s">
        <v>34</v>
      </c>
      <c r="G7" s="142" t="s">
        <v>35</v>
      </c>
      <c r="H7" s="142" t="s">
        <v>36</v>
      </c>
      <c r="I7" s="142" t="s">
        <v>37</v>
      </c>
      <c r="J7" s="142" t="s">
        <v>38</v>
      </c>
      <c r="K7" s="142" t="s">
        <v>120</v>
      </c>
      <c r="L7" s="142" t="s">
        <v>130</v>
      </c>
      <c r="M7" s="142" t="s">
        <v>207</v>
      </c>
      <c r="N7" s="142" t="s">
        <v>208</v>
      </c>
      <c r="O7" s="142" t="s">
        <v>339</v>
      </c>
      <c r="P7" s="143">
        <v>13</v>
      </c>
      <c r="Q7" s="33"/>
      <c r="R7" s="34" t="s">
        <v>51</v>
      </c>
    </row>
    <row r="8" spans="1:20" ht="12.75">
      <c r="A8" s="66" t="s">
        <v>422</v>
      </c>
      <c r="B8" s="72">
        <v>1</v>
      </c>
      <c r="C8" s="67" t="s">
        <v>423</v>
      </c>
      <c r="D8" s="144" t="s">
        <v>424</v>
      </c>
      <c r="E8" s="145" t="s">
        <v>425</v>
      </c>
      <c r="F8" s="145" t="s">
        <v>426</v>
      </c>
      <c r="G8" s="145" t="s">
        <v>427</v>
      </c>
      <c r="H8" s="145" t="s">
        <v>1237</v>
      </c>
      <c r="I8" s="145" t="s">
        <v>1238</v>
      </c>
      <c r="J8" s="145" t="s">
        <v>1239</v>
      </c>
      <c r="K8" s="145" t="s">
        <v>1240</v>
      </c>
      <c r="L8" s="145" t="s">
        <v>1603</v>
      </c>
      <c r="M8" s="145" t="s">
        <v>1604</v>
      </c>
      <c r="N8" s="145" t="s">
        <v>1605</v>
      </c>
      <c r="O8" s="145" t="s">
        <v>1606</v>
      </c>
      <c r="P8" s="146" t="s">
        <v>1607</v>
      </c>
      <c r="Q8" s="61"/>
      <c r="R8" s="62" t="s">
        <v>1608</v>
      </c>
      <c r="S8" s="53"/>
      <c r="T8" s="136"/>
    </row>
    <row r="9" spans="1:20" ht="12.75">
      <c r="A9" s="63" t="s">
        <v>128</v>
      </c>
      <c r="B9" s="68"/>
      <c r="C9" s="69" t="s">
        <v>217</v>
      </c>
      <c r="D9" s="147" t="s">
        <v>429</v>
      </c>
      <c r="E9" s="148" t="s">
        <v>429</v>
      </c>
      <c r="F9" s="148" t="s">
        <v>430</v>
      </c>
      <c r="G9" s="148" t="s">
        <v>430</v>
      </c>
      <c r="H9" s="148" t="s">
        <v>430</v>
      </c>
      <c r="I9" s="148" t="s">
        <v>430</v>
      </c>
      <c r="J9" s="148" t="s">
        <v>430</v>
      </c>
      <c r="K9" s="148" t="s">
        <v>430</v>
      </c>
      <c r="L9" s="148" t="s">
        <v>430</v>
      </c>
      <c r="M9" s="148" t="s">
        <v>430</v>
      </c>
      <c r="N9" s="148" t="s">
        <v>430</v>
      </c>
      <c r="O9" s="148" t="s">
        <v>430</v>
      </c>
      <c r="P9" s="149" t="s">
        <v>430</v>
      </c>
      <c r="Q9" s="70"/>
      <c r="R9" s="71" t="s">
        <v>431</v>
      </c>
      <c r="S9" s="53"/>
      <c r="T9" s="136"/>
    </row>
    <row r="10" spans="1:20" ht="12.75">
      <c r="A10" s="66" t="s">
        <v>432</v>
      </c>
      <c r="B10" s="72">
        <v>5</v>
      </c>
      <c r="C10" s="67" t="s">
        <v>433</v>
      </c>
      <c r="D10" s="144" t="s">
        <v>434</v>
      </c>
      <c r="E10" s="145" t="s">
        <v>435</v>
      </c>
      <c r="F10" s="145" t="s">
        <v>436</v>
      </c>
      <c r="G10" s="145" t="s">
        <v>437</v>
      </c>
      <c r="H10" s="145" t="s">
        <v>1241</v>
      </c>
      <c r="I10" s="145" t="s">
        <v>1242</v>
      </c>
      <c r="J10" s="145" t="s">
        <v>1243</v>
      </c>
      <c r="K10" s="145" t="s">
        <v>1244</v>
      </c>
      <c r="L10" s="145" t="s">
        <v>1609</v>
      </c>
      <c r="M10" s="145" t="s">
        <v>1610</v>
      </c>
      <c r="N10" s="145" t="s">
        <v>1611</v>
      </c>
      <c r="O10" s="145" t="s">
        <v>1612</v>
      </c>
      <c r="P10" s="146" t="s">
        <v>1613</v>
      </c>
      <c r="Q10" s="61"/>
      <c r="R10" s="62" t="s">
        <v>1614</v>
      </c>
      <c r="S10" s="53"/>
      <c r="T10" s="136"/>
    </row>
    <row r="11" spans="1:20" ht="12.75">
      <c r="A11" s="63" t="s">
        <v>128</v>
      </c>
      <c r="B11" s="68"/>
      <c r="C11" s="69" t="s">
        <v>226</v>
      </c>
      <c r="D11" s="147" t="s">
        <v>430</v>
      </c>
      <c r="E11" s="148" t="s">
        <v>430</v>
      </c>
      <c r="F11" s="148" t="s">
        <v>429</v>
      </c>
      <c r="G11" s="148" t="s">
        <v>769</v>
      </c>
      <c r="H11" s="148" t="s">
        <v>429</v>
      </c>
      <c r="I11" s="148" t="s">
        <v>429</v>
      </c>
      <c r="J11" s="148" t="s">
        <v>429</v>
      </c>
      <c r="K11" s="148" t="s">
        <v>429</v>
      </c>
      <c r="L11" s="148" t="s">
        <v>1615</v>
      </c>
      <c r="M11" s="148" t="s">
        <v>429</v>
      </c>
      <c r="N11" s="148" t="s">
        <v>429</v>
      </c>
      <c r="O11" s="148" t="s">
        <v>429</v>
      </c>
      <c r="P11" s="149" t="s">
        <v>1615</v>
      </c>
      <c r="Q11" s="70"/>
      <c r="R11" s="71" t="s">
        <v>1616</v>
      </c>
      <c r="S11" s="53"/>
      <c r="T11" s="136"/>
    </row>
    <row r="12" spans="1:20" ht="12.75">
      <c r="A12" s="66" t="s">
        <v>440</v>
      </c>
      <c r="B12" s="72">
        <v>8</v>
      </c>
      <c r="C12" s="67" t="s">
        <v>441</v>
      </c>
      <c r="D12" s="144" t="s">
        <v>442</v>
      </c>
      <c r="E12" s="145" t="s">
        <v>443</v>
      </c>
      <c r="F12" s="145" t="s">
        <v>436</v>
      </c>
      <c r="G12" s="145" t="s">
        <v>444</v>
      </c>
      <c r="H12" s="145" t="s">
        <v>1245</v>
      </c>
      <c r="I12" s="145" t="s">
        <v>1246</v>
      </c>
      <c r="J12" s="145" t="s">
        <v>1247</v>
      </c>
      <c r="K12" s="145" t="s">
        <v>1248</v>
      </c>
      <c r="L12" s="145" t="s">
        <v>1617</v>
      </c>
      <c r="M12" s="145" t="s">
        <v>1618</v>
      </c>
      <c r="N12" s="145" t="s">
        <v>1619</v>
      </c>
      <c r="O12" s="145" t="s">
        <v>1620</v>
      </c>
      <c r="P12" s="146" t="s">
        <v>1621</v>
      </c>
      <c r="Q12" s="61"/>
      <c r="R12" s="62" t="s">
        <v>1622</v>
      </c>
      <c r="S12" s="53"/>
      <c r="T12" s="136"/>
    </row>
    <row r="13" spans="1:20" ht="12.75">
      <c r="A13" s="63" t="s">
        <v>79</v>
      </c>
      <c r="B13" s="68"/>
      <c r="C13" s="69" t="s">
        <v>69</v>
      </c>
      <c r="D13" s="147" t="s">
        <v>446</v>
      </c>
      <c r="E13" s="148" t="s">
        <v>447</v>
      </c>
      <c r="F13" s="148" t="s">
        <v>448</v>
      </c>
      <c r="G13" s="148" t="s">
        <v>449</v>
      </c>
      <c r="H13" s="148" t="s">
        <v>447</v>
      </c>
      <c r="I13" s="148" t="s">
        <v>1277</v>
      </c>
      <c r="J13" s="148" t="s">
        <v>447</v>
      </c>
      <c r="K13" s="148" t="s">
        <v>449</v>
      </c>
      <c r="L13" s="148" t="s">
        <v>448</v>
      </c>
      <c r="M13" s="148" t="s">
        <v>447</v>
      </c>
      <c r="N13" s="148" t="s">
        <v>447</v>
      </c>
      <c r="O13" s="148" t="s">
        <v>449</v>
      </c>
      <c r="P13" s="149" t="s">
        <v>1623</v>
      </c>
      <c r="Q13" s="70"/>
      <c r="R13" s="71" t="s">
        <v>1624</v>
      </c>
      <c r="S13" s="53"/>
      <c r="T13" s="136"/>
    </row>
    <row r="14" spans="1:20" ht="12.75">
      <c r="A14" s="66" t="s">
        <v>1625</v>
      </c>
      <c r="B14" s="72">
        <v>22</v>
      </c>
      <c r="C14" s="67" t="s">
        <v>497</v>
      </c>
      <c r="D14" s="144" t="s">
        <v>579</v>
      </c>
      <c r="E14" s="145" t="s">
        <v>580</v>
      </c>
      <c r="F14" s="145" t="s">
        <v>581</v>
      </c>
      <c r="G14" s="145" t="s">
        <v>564</v>
      </c>
      <c r="H14" s="145" t="s">
        <v>1258</v>
      </c>
      <c r="I14" s="145" t="s">
        <v>1259</v>
      </c>
      <c r="J14" s="145" t="s">
        <v>1260</v>
      </c>
      <c r="K14" s="145" t="s">
        <v>1261</v>
      </c>
      <c r="L14" s="145" t="s">
        <v>1626</v>
      </c>
      <c r="M14" s="145" t="s">
        <v>1321</v>
      </c>
      <c r="N14" s="145" t="s">
        <v>1627</v>
      </c>
      <c r="O14" s="145" t="s">
        <v>1377</v>
      </c>
      <c r="P14" s="146" t="s">
        <v>1628</v>
      </c>
      <c r="Q14" s="61"/>
      <c r="R14" s="62" t="s">
        <v>1629</v>
      </c>
      <c r="S14" s="53"/>
      <c r="T14" s="136"/>
    </row>
    <row r="15" spans="1:20" ht="12.75">
      <c r="A15" s="63" t="s">
        <v>128</v>
      </c>
      <c r="B15" s="68"/>
      <c r="C15" s="69" t="s">
        <v>226</v>
      </c>
      <c r="D15" s="147" t="s">
        <v>482</v>
      </c>
      <c r="E15" s="148" t="s">
        <v>844</v>
      </c>
      <c r="F15" s="148" t="s">
        <v>627</v>
      </c>
      <c r="G15" s="148" t="s">
        <v>567</v>
      </c>
      <c r="H15" s="148" t="s">
        <v>583</v>
      </c>
      <c r="I15" s="148" t="s">
        <v>1346</v>
      </c>
      <c r="J15" s="148" t="s">
        <v>1262</v>
      </c>
      <c r="K15" s="148" t="s">
        <v>1263</v>
      </c>
      <c r="L15" s="148" t="s">
        <v>1262</v>
      </c>
      <c r="M15" s="148" t="s">
        <v>1262</v>
      </c>
      <c r="N15" s="148" t="s">
        <v>841</v>
      </c>
      <c r="O15" s="148" t="s">
        <v>1262</v>
      </c>
      <c r="P15" s="149" t="s">
        <v>756</v>
      </c>
      <c r="Q15" s="70"/>
      <c r="R15" s="71" t="s">
        <v>1630</v>
      </c>
      <c r="S15" s="53"/>
      <c r="T15" s="136"/>
    </row>
    <row r="16" spans="1:20" ht="12.75">
      <c r="A16" s="66" t="s">
        <v>1631</v>
      </c>
      <c r="B16" s="72">
        <v>208</v>
      </c>
      <c r="C16" s="67" t="s">
        <v>536</v>
      </c>
      <c r="D16" s="144" t="s">
        <v>630</v>
      </c>
      <c r="E16" s="145" t="s">
        <v>631</v>
      </c>
      <c r="F16" s="145" t="s">
        <v>573</v>
      </c>
      <c r="G16" s="145" t="s">
        <v>556</v>
      </c>
      <c r="H16" s="145" t="s">
        <v>1349</v>
      </c>
      <c r="I16" s="145" t="s">
        <v>1350</v>
      </c>
      <c r="J16" s="145" t="s">
        <v>1351</v>
      </c>
      <c r="K16" s="145" t="s">
        <v>1352</v>
      </c>
      <c r="L16" s="145" t="s">
        <v>1632</v>
      </c>
      <c r="M16" s="145" t="s">
        <v>1365</v>
      </c>
      <c r="N16" s="145" t="s">
        <v>1633</v>
      </c>
      <c r="O16" s="145" t="s">
        <v>1634</v>
      </c>
      <c r="P16" s="146" t="s">
        <v>1635</v>
      </c>
      <c r="Q16" s="61"/>
      <c r="R16" s="62" t="s">
        <v>1636</v>
      </c>
      <c r="S16" s="53"/>
      <c r="T16" s="136"/>
    </row>
    <row r="17" spans="1:20" ht="12.75">
      <c r="A17" s="63" t="s">
        <v>114</v>
      </c>
      <c r="B17" s="68"/>
      <c r="C17" s="69" t="s">
        <v>78</v>
      </c>
      <c r="D17" s="147" t="s">
        <v>688</v>
      </c>
      <c r="E17" s="148" t="s">
        <v>688</v>
      </c>
      <c r="F17" s="148" t="s">
        <v>850</v>
      </c>
      <c r="G17" s="148" t="s">
        <v>850</v>
      </c>
      <c r="H17" s="148" t="s">
        <v>1294</v>
      </c>
      <c r="I17" s="148" t="s">
        <v>1315</v>
      </c>
      <c r="J17" s="148" t="s">
        <v>850</v>
      </c>
      <c r="K17" s="148" t="s">
        <v>1353</v>
      </c>
      <c r="L17" s="148" t="s">
        <v>1315</v>
      </c>
      <c r="M17" s="148" t="s">
        <v>449</v>
      </c>
      <c r="N17" s="148" t="s">
        <v>1283</v>
      </c>
      <c r="O17" s="148" t="s">
        <v>447</v>
      </c>
      <c r="P17" s="149" t="s">
        <v>1315</v>
      </c>
      <c r="Q17" s="70"/>
      <c r="R17" s="71" t="s">
        <v>1637</v>
      </c>
      <c r="S17" s="53"/>
      <c r="T17" s="136"/>
    </row>
    <row r="18" spans="1:20" ht="12.75">
      <c r="A18" s="66" t="s">
        <v>1638</v>
      </c>
      <c r="B18" s="72">
        <v>12</v>
      </c>
      <c r="C18" s="67" t="s">
        <v>452</v>
      </c>
      <c r="D18" s="144" t="s">
        <v>453</v>
      </c>
      <c r="E18" s="145" t="s">
        <v>454</v>
      </c>
      <c r="F18" s="145" t="s">
        <v>455</v>
      </c>
      <c r="G18" s="145" t="s">
        <v>456</v>
      </c>
      <c r="H18" s="145" t="s">
        <v>1249</v>
      </c>
      <c r="I18" s="145" t="s">
        <v>1250</v>
      </c>
      <c r="J18" s="145" t="s">
        <v>1251</v>
      </c>
      <c r="K18" s="145" t="s">
        <v>1252</v>
      </c>
      <c r="L18" s="145" t="s">
        <v>1639</v>
      </c>
      <c r="M18" s="145" t="s">
        <v>1317</v>
      </c>
      <c r="N18" s="145" t="s">
        <v>1640</v>
      </c>
      <c r="O18" s="145" t="s">
        <v>1375</v>
      </c>
      <c r="P18" s="146" t="s">
        <v>1641</v>
      </c>
      <c r="Q18" s="61"/>
      <c r="R18" s="62" t="s">
        <v>1642</v>
      </c>
      <c r="S18" s="53"/>
      <c r="T18" s="136"/>
    </row>
    <row r="19" spans="1:20" ht="12.75">
      <c r="A19" s="63" t="s">
        <v>79</v>
      </c>
      <c r="B19" s="68"/>
      <c r="C19" s="69" t="s">
        <v>69</v>
      </c>
      <c r="D19" s="147" t="s">
        <v>447</v>
      </c>
      <c r="E19" s="148" t="s">
        <v>458</v>
      </c>
      <c r="F19" s="148" t="s">
        <v>559</v>
      </c>
      <c r="G19" s="148" t="s">
        <v>545</v>
      </c>
      <c r="H19" s="148" t="s">
        <v>458</v>
      </c>
      <c r="I19" s="148" t="s">
        <v>446</v>
      </c>
      <c r="J19" s="148" t="s">
        <v>592</v>
      </c>
      <c r="K19" s="148" t="s">
        <v>458</v>
      </c>
      <c r="L19" s="148" t="s">
        <v>446</v>
      </c>
      <c r="M19" s="148" t="s">
        <v>1643</v>
      </c>
      <c r="N19" s="148" t="s">
        <v>1644</v>
      </c>
      <c r="O19" s="148" t="s">
        <v>545</v>
      </c>
      <c r="P19" s="149" t="s">
        <v>1268</v>
      </c>
      <c r="Q19" s="70"/>
      <c r="R19" s="71" t="s">
        <v>1645</v>
      </c>
      <c r="S19" s="53"/>
      <c r="T19" s="136"/>
    </row>
    <row r="20" spans="1:20" ht="12.75">
      <c r="A20" s="66" t="s">
        <v>1646</v>
      </c>
      <c r="B20" s="72">
        <v>15</v>
      </c>
      <c r="C20" s="67" t="s">
        <v>490</v>
      </c>
      <c r="D20" s="144" t="s">
        <v>570</v>
      </c>
      <c r="E20" s="145" t="s">
        <v>571</v>
      </c>
      <c r="F20" s="145" t="s">
        <v>572</v>
      </c>
      <c r="G20" s="145" t="s">
        <v>573</v>
      </c>
      <c r="H20" s="145" t="s">
        <v>1286</v>
      </c>
      <c r="I20" s="145" t="s">
        <v>1287</v>
      </c>
      <c r="J20" s="145" t="s">
        <v>1288</v>
      </c>
      <c r="K20" s="145" t="s">
        <v>1289</v>
      </c>
      <c r="L20" s="145" t="s">
        <v>1647</v>
      </c>
      <c r="M20" s="145" t="s">
        <v>1648</v>
      </c>
      <c r="N20" s="145" t="s">
        <v>1649</v>
      </c>
      <c r="O20" s="145" t="s">
        <v>1650</v>
      </c>
      <c r="P20" s="146" t="s">
        <v>1651</v>
      </c>
      <c r="Q20" s="61"/>
      <c r="R20" s="62" t="s">
        <v>1652</v>
      </c>
      <c r="S20" s="53"/>
      <c r="T20" s="136"/>
    </row>
    <row r="21" spans="1:20" ht="12.75">
      <c r="A21" s="63" t="s">
        <v>79</v>
      </c>
      <c r="B21" s="68"/>
      <c r="C21" s="69" t="s">
        <v>67</v>
      </c>
      <c r="D21" s="147" t="s">
        <v>657</v>
      </c>
      <c r="E21" s="148" t="s">
        <v>702</v>
      </c>
      <c r="F21" s="148" t="s">
        <v>702</v>
      </c>
      <c r="G21" s="148" t="s">
        <v>602</v>
      </c>
      <c r="H21" s="148" t="s">
        <v>1303</v>
      </c>
      <c r="I21" s="148" t="s">
        <v>447</v>
      </c>
      <c r="J21" s="148" t="s">
        <v>589</v>
      </c>
      <c r="K21" s="148" t="s">
        <v>1277</v>
      </c>
      <c r="L21" s="148" t="s">
        <v>1277</v>
      </c>
      <c r="M21" s="148" t="s">
        <v>708</v>
      </c>
      <c r="N21" s="148" t="s">
        <v>1653</v>
      </c>
      <c r="O21" s="148" t="s">
        <v>591</v>
      </c>
      <c r="P21" s="149" t="s">
        <v>1277</v>
      </c>
      <c r="Q21" s="70"/>
      <c r="R21" s="71" t="s">
        <v>1654</v>
      </c>
      <c r="S21" s="53"/>
      <c r="T21" s="136"/>
    </row>
    <row r="22" spans="1:20" ht="12.75">
      <c r="A22" s="66" t="s">
        <v>1282</v>
      </c>
      <c r="B22" s="72">
        <v>17</v>
      </c>
      <c r="C22" s="67" t="s">
        <v>492</v>
      </c>
      <c r="D22" s="144" t="s">
        <v>554</v>
      </c>
      <c r="E22" s="145" t="s">
        <v>555</v>
      </c>
      <c r="F22" s="145" t="s">
        <v>480</v>
      </c>
      <c r="G22" s="145" t="s">
        <v>556</v>
      </c>
      <c r="H22" s="145" t="s">
        <v>1264</v>
      </c>
      <c r="I22" s="145" t="s">
        <v>425</v>
      </c>
      <c r="J22" s="145" t="s">
        <v>1284</v>
      </c>
      <c r="K22" s="145" t="s">
        <v>1285</v>
      </c>
      <c r="L22" s="145" t="s">
        <v>1655</v>
      </c>
      <c r="M22" s="145" t="s">
        <v>580</v>
      </c>
      <c r="N22" s="145" t="s">
        <v>1656</v>
      </c>
      <c r="O22" s="145" t="s">
        <v>1384</v>
      </c>
      <c r="P22" s="146" t="s">
        <v>1657</v>
      </c>
      <c r="Q22" s="61"/>
      <c r="R22" s="62" t="s">
        <v>1658</v>
      </c>
      <c r="S22" s="53"/>
      <c r="T22" s="136"/>
    </row>
    <row r="23" spans="1:20" ht="12.75">
      <c r="A23" s="63" t="s">
        <v>59</v>
      </c>
      <c r="B23" s="68"/>
      <c r="C23" s="69" t="s">
        <v>65</v>
      </c>
      <c r="D23" s="147" t="s">
        <v>589</v>
      </c>
      <c r="E23" s="148" t="s">
        <v>577</v>
      </c>
      <c r="F23" s="148" t="s">
        <v>552</v>
      </c>
      <c r="G23" s="148" t="s">
        <v>591</v>
      </c>
      <c r="H23" s="148" t="s">
        <v>1366</v>
      </c>
      <c r="I23" s="148" t="s">
        <v>592</v>
      </c>
      <c r="J23" s="148" t="s">
        <v>842</v>
      </c>
      <c r="K23" s="148" t="s">
        <v>1304</v>
      </c>
      <c r="L23" s="148" t="s">
        <v>1358</v>
      </c>
      <c r="M23" s="148" t="s">
        <v>592</v>
      </c>
      <c r="N23" s="148" t="s">
        <v>842</v>
      </c>
      <c r="O23" s="148" t="s">
        <v>1303</v>
      </c>
      <c r="P23" s="149" t="s">
        <v>710</v>
      </c>
      <c r="Q23" s="70"/>
      <c r="R23" s="71" t="s">
        <v>1659</v>
      </c>
      <c r="S23" s="53"/>
      <c r="T23" s="136"/>
    </row>
    <row r="24" spans="1:20" ht="12.75">
      <c r="A24" s="66" t="s">
        <v>1660</v>
      </c>
      <c r="B24" s="72">
        <v>25</v>
      </c>
      <c r="C24" s="67" t="s">
        <v>500</v>
      </c>
      <c r="D24" s="144" t="s">
        <v>696</v>
      </c>
      <c r="E24" s="145" t="s">
        <v>697</v>
      </c>
      <c r="F24" s="145" t="s">
        <v>698</v>
      </c>
      <c r="G24" s="145" t="s">
        <v>699</v>
      </c>
      <c r="H24" s="145" t="s">
        <v>1290</v>
      </c>
      <c r="I24" s="145" t="s">
        <v>1291</v>
      </c>
      <c r="J24" s="145" t="s">
        <v>1292</v>
      </c>
      <c r="K24" s="145" t="s">
        <v>1293</v>
      </c>
      <c r="L24" s="145" t="s">
        <v>1661</v>
      </c>
      <c r="M24" s="145" t="s">
        <v>1662</v>
      </c>
      <c r="N24" s="145" t="s">
        <v>1663</v>
      </c>
      <c r="O24" s="145" t="s">
        <v>1664</v>
      </c>
      <c r="P24" s="146" t="s">
        <v>1665</v>
      </c>
      <c r="Q24" s="61"/>
      <c r="R24" s="62" t="s">
        <v>1666</v>
      </c>
      <c r="S24" s="53"/>
      <c r="T24" s="136"/>
    </row>
    <row r="25" spans="1:20" ht="12.75">
      <c r="A25" s="63" t="s">
        <v>72</v>
      </c>
      <c r="B25" s="68"/>
      <c r="C25" s="69" t="s">
        <v>84</v>
      </c>
      <c r="D25" s="147" t="s">
        <v>649</v>
      </c>
      <c r="E25" s="148" t="s">
        <v>612</v>
      </c>
      <c r="F25" s="148" t="s">
        <v>712</v>
      </c>
      <c r="G25" s="148" t="s">
        <v>613</v>
      </c>
      <c r="H25" s="148" t="s">
        <v>1315</v>
      </c>
      <c r="I25" s="148" t="s">
        <v>1309</v>
      </c>
      <c r="J25" s="148" t="s">
        <v>1309</v>
      </c>
      <c r="K25" s="148" t="s">
        <v>1294</v>
      </c>
      <c r="L25" s="148" t="s">
        <v>1294</v>
      </c>
      <c r="M25" s="148" t="s">
        <v>1294</v>
      </c>
      <c r="N25" s="148" t="s">
        <v>1304</v>
      </c>
      <c r="O25" s="148" t="s">
        <v>578</v>
      </c>
      <c r="P25" s="149" t="s">
        <v>1304</v>
      </c>
      <c r="Q25" s="70"/>
      <c r="R25" s="71" t="s">
        <v>1667</v>
      </c>
      <c r="S25" s="53"/>
      <c r="T25" s="136"/>
    </row>
    <row r="26" spans="1:20" ht="12.75">
      <c r="A26" s="66" t="s">
        <v>1668</v>
      </c>
      <c r="B26" s="72">
        <v>6</v>
      </c>
      <c r="C26" s="67" t="s">
        <v>478</v>
      </c>
      <c r="D26" s="144" t="s">
        <v>471</v>
      </c>
      <c r="E26" s="145" t="s">
        <v>453</v>
      </c>
      <c r="F26" s="145" t="s">
        <v>479</v>
      </c>
      <c r="G26" s="145" t="s">
        <v>480</v>
      </c>
      <c r="H26" s="145" t="s">
        <v>1278</v>
      </c>
      <c r="I26" s="145" t="s">
        <v>1279</v>
      </c>
      <c r="J26" s="145" t="s">
        <v>1280</v>
      </c>
      <c r="K26" s="145" t="s">
        <v>1281</v>
      </c>
      <c r="L26" s="145" t="s">
        <v>1669</v>
      </c>
      <c r="M26" s="145" t="s">
        <v>1670</v>
      </c>
      <c r="N26" s="145" t="s">
        <v>1671</v>
      </c>
      <c r="O26" s="145" t="s">
        <v>1672</v>
      </c>
      <c r="P26" s="146" t="s">
        <v>1673</v>
      </c>
      <c r="Q26" s="61" t="s">
        <v>1418</v>
      </c>
      <c r="R26" s="62" t="s">
        <v>1674</v>
      </c>
      <c r="S26" s="53"/>
      <c r="T26" s="136"/>
    </row>
    <row r="27" spans="1:20" ht="12.75">
      <c r="A27" s="63" t="s">
        <v>128</v>
      </c>
      <c r="B27" s="68"/>
      <c r="C27" s="69" t="s">
        <v>62</v>
      </c>
      <c r="D27" s="147" t="s">
        <v>847</v>
      </c>
      <c r="E27" s="148" t="s">
        <v>848</v>
      </c>
      <c r="F27" s="148" t="s">
        <v>849</v>
      </c>
      <c r="G27" s="148" t="s">
        <v>847</v>
      </c>
      <c r="H27" s="148" t="s">
        <v>482</v>
      </c>
      <c r="I27" s="148" t="s">
        <v>482</v>
      </c>
      <c r="J27" s="148" t="s">
        <v>844</v>
      </c>
      <c r="K27" s="148" t="s">
        <v>1347</v>
      </c>
      <c r="L27" s="148" t="s">
        <v>1481</v>
      </c>
      <c r="M27" s="148" t="s">
        <v>482</v>
      </c>
      <c r="N27" s="148" t="s">
        <v>467</v>
      </c>
      <c r="O27" s="148" t="s">
        <v>1675</v>
      </c>
      <c r="P27" s="149" t="s">
        <v>635</v>
      </c>
      <c r="Q27" s="70"/>
      <c r="R27" s="71" t="s">
        <v>1676</v>
      </c>
      <c r="S27" s="53"/>
      <c r="T27" s="136"/>
    </row>
    <row r="28" spans="1:20" ht="12.75">
      <c r="A28" s="66" t="s">
        <v>1417</v>
      </c>
      <c r="B28" s="72">
        <v>27</v>
      </c>
      <c r="C28" s="67" t="s">
        <v>502</v>
      </c>
      <c r="D28" s="144" t="s">
        <v>703</v>
      </c>
      <c r="E28" s="145" t="s">
        <v>704</v>
      </c>
      <c r="F28" s="145" t="s">
        <v>705</v>
      </c>
      <c r="G28" s="145" t="s">
        <v>572</v>
      </c>
      <c r="H28" s="145" t="s">
        <v>1299</v>
      </c>
      <c r="I28" s="145" t="s">
        <v>1300</v>
      </c>
      <c r="J28" s="145" t="s">
        <v>1301</v>
      </c>
      <c r="K28" s="145" t="s">
        <v>1302</v>
      </c>
      <c r="L28" s="145" t="s">
        <v>1677</v>
      </c>
      <c r="M28" s="145" t="s">
        <v>1406</v>
      </c>
      <c r="N28" s="145" t="s">
        <v>1678</v>
      </c>
      <c r="O28" s="145" t="s">
        <v>1679</v>
      </c>
      <c r="P28" s="146" t="s">
        <v>1680</v>
      </c>
      <c r="Q28" s="61"/>
      <c r="R28" s="62" t="s">
        <v>1681</v>
      </c>
      <c r="S28" s="53"/>
      <c r="T28" s="136"/>
    </row>
    <row r="29" spans="1:20" ht="12.75">
      <c r="A29" s="63" t="s">
        <v>72</v>
      </c>
      <c r="B29" s="68"/>
      <c r="C29" s="69" t="s">
        <v>84</v>
      </c>
      <c r="D29" s="147" t="s">
        <v>642</v>
      </c>
      <c r="E29" s="148" t="s">
        <v>641</v>
      </c>
      <c r="F29" s="148" t="s">
        <v>851</v>
      </c>
      <c r="G29" s="148" t="s">
        <v>852</v>
      </c>
      <c r="H29" s="148" t="s">
        <v>707</v>
      </c>
      <c r="I29" s="148" t="s">
        <v>1421</v>
      </c>
      <c r="J29" s="148" t="s">
        <v>1294</v>
      </c>
      <c r="K29" s="148" t="s">
        <v>846</v>
      </c>
      <c r="L29" s="148" t="s">
        <v>1309</v>
      </c>
      <c r="M29" s="148" t="s">
        <v>1366</v>
      </c>
      <c r="N29" s="148" t="s">
        <v>843</v>
      </c>
      <c r="O29" s="148" t="s">
        <v>1348</v>
      </c>
      <c r="P29" s="149" t="s">
        <v>1682</v>
      </c>
      <c r="Q29" s="70"/>
      <c r="R29" s="71" t="s">
        <v>1683</v>
      </c>
      <c r="S29" s="53"/>
      <c r="T29" s="136"/>
    </row>
    <row r="30" spans="1:20" ht="12.75">
      <c r="A30" s="66" t="s">
        <v>1684</v>
      </c>
      <c r="B30" s="72">
        <v>14</v>
      </c>
      <c r="C30" s="67" t="s">
        <v>489</v>
      </c>
      <c r="D30" s="144" t="s">
        <v>546</v>
      </c>
      <c r="E30" s="145" t="s">
        <v>547</v>
      </c>
      <c r="F30" s="145" t="s">
        <v>548</v>
      </c>
      <c r="G30" s="145" t="s">
        <v>549</v>
      </c>
      <c r="H30" s="145" t="s">
        <v>1269</v>
      </c>
      <c r="I30" s="145" t="s">
        <v>1270</v>
      </c>
      <c r="J30" s="145" t="s">
        <v>1271</v>
      </c>
      <c r="K30" s="145" t="s">
        <v>1246</v>
      </c>
      <c r="L30" s="145" t="s">
        <v>1685</v>
      </c>
      <c r="M30" s="145" t="s">
        <v>1686</v>
      </c>
      <c r="N30" s="145" t="s">
        <v>1687</v>
      </c>
      <c r="O30" s="145" t="s">
        <v>1688</v>
      </c>
      <c r="P30" s="146" t="s">
        <v>1689</v>
      </c>
      <c r="Q30" s="61"/>
      <c r="R30" s="62" t="s">
        <v>1690</v>
      </c>
      <c r="S30" s="53"/>
      <c r="T30" s="136"/>
    </row>
    <row r="31" spans="1:20" ht="12.75">
      <c r="A31" s="63" t="s">
        <v>59</v>
      </c>
      <c r="B31" s="68"/>
      <c r="C31" s="69" t="s">
        <v>65</v>
      </c>
      <c r="D31" s="147" t="s">
        <v>578</v>
      </c>
      <c r="E31" s="148" t="s">
        <v>846</v>
      </c>
      <c r="F31" s="148" t="s">
        <v>551</v>
      </c>
      <c r="G31" s="148" t="s">
        <v>458</v>
      </c>
      <c r="H31" s="148" t="s">
        <v>1353</v>
      </c>
      <c r="I31" s="148" t="s">
        <v>552</v>
      </c>
      <c r="J31" s="148" t="s">
        <v>1422</v>
      </c>
      <c r="K31" s="148" t="s">
        <v>1358</v>
      </c>
      <c r="L31" s="148" t="s">
        <v>545</v>
      </c>
      <c r="M31" s="148" t="s">
        <v>578</v>
      </c>
      <c r="N31" s="148" t="s">
        <v>1294</v>
      </c>
      <c r="O31" s="148" t="s">
        <v>1643</v>
      </c>
      <c r="P31" s="149" t="s">
        <v>861</v>
      </c>
      <c r="Q31" s="70"/>
      <c r="R31" s="71" t="s">
        <v>1691</v>
      </c>
      <c r="S31" s="53"/>
      <c r="T31" s="136"/>
    </row>
    <row r="32" spans="1:20" ht="12.75">
      <c r="A32" s="66" t="s">
        <v>1692</v>
      </c>
      <c r="B32" s="72">
        <v>19</v>
      </c>
      <c r="C32" s="67" t="s">
        <v>494</v>
      </c>
      <c r="D32" s="144" t="s">
        <v>593</v>
      </c>
      <c r="E32" s="145" t="s">
        <v>594</v>
      </c>
      <c r="F32" s="145" t="s">
        <v>595</v>
      </c>
      <c r="G32" s="145" t="s">
        <v>596</v>
      </c>
      <c r="H32" s="145" t="s">
        <v>1310</v>
      </c>
      <c r="I32" s="145" t="s">
        <v>1311</v>
      </c>
      <c r="J32" s="145" t="s">
        <v>1312</v>
      </c>
      <c r="K32" s="145" t="s">
        <v>1313</v>
      </c>
      <c r="L32" s="145" t="s">
        <v>1677</v>
      </c>
      <c r="M32" s="145" t="s">
        <v>1693</v>
      </c>
      <c r="N32" s="145" t="s">
        <v>1694</v>
      </c>
      <c r="O32" s="145" t="s">
        <v>1688</v>
      </c>
      <c r="P32" s="146" t="s">
        <v>1695</v>
      </c>
      <c r="Q32" s="61"/>
      <c r="R32" s="62" t="s">
        <v>1696</v>
      </c>
      <c r="S32" s="53"/>
      <c r="T32" s="136"/>
    </row>
    <row r="33" spans="1:20" ht="12.75">
      <c r="A33" s="63" t="s">
        <v>79</v>
      </c>
      <c r="B33" s="68"/>
      <c r="C33" s="69" t="s">
        <v>179</v>
      </c>
      <c r="D33" s="147" t="s">
        <v>558</v>
      </c>
      <c r="E33" s="148" t="s">
        <v>591</v>
      </c>
      <c r="F33" s="148" t="s">
        <v>575</v>
      </c>
      <c r="G33" s="148" t="s">
        <v>846</v>
      </c>
      <c r="H33" s="148" t="s">
        <v>745</v>
      </c>
      <c r="I33" s="148" t="s">
        <v>1415</v>
      </c>
      <c r="J33" s="148" t="s">
        <v>708</v>
      </c>
      <c r="K33" s="148" t="s">
        <v>1314</v>
      </c>
      <c r="L33" s="148" t="s">
        <v>1682</v>
      </c>
      <c r="M33" s="148" t="s">
        <v>641</v>
      </c>
      <c r="N33" s="148" t="s">
        <v>589</v>
      </c>
      <c r="O33" s="148" t="s">
        <v>1697</v>
      </c>
      <c r="P33" s="149" t="s">
        <v>545</v>
      </c>
      <c r="Q33" s="70"/>
      <c r="R33" s="71" t="s">
        <v>1698</v>
      </c>
      <c r="S33" s="53"/>
      <c r="T33" s="136"/>
    </row>
    <row r="34" spans="1:20" ht="12.75">
      <c r="A34" s="66" t="s">
        <v>1699</v>
      </c>
      <c r="B34" s="72">
        <v>7</v>
      </c>
      <c r="C34" s="67" t="s">
        <v>470</v>
      </c>
      <c r="D34" s="144" t="s">
        <v>471</v>
      </c>
      <c r="E34" s="145" t="s">
        <v>472</v>
      </c>
      <c r="F34" s="145" t="s">
        <v>473</v>
      </c>
      <c r="G34" s="145" t="s">
        <v>474</v>
      </c>
      <c r="H34" s="145" t="s">
        <v>1264</v>
      </c>
      <c r="I34" s="145" t="s">
        <v>1265</v>
      </c>
      <c r="J34" s="145" t="s">
        <v>1266</v>
      </c>
      <c r="K34" s="145" t="s">
        <v>1267</v>
      </c>
      <c r="L34" s="145" t="s">
        <v>1700</v>
      </c>
      <c r="M34" s="145" t="s">
        <v>1338</v>
      </c>
      <c r="N34" s="145" t="s">
        <v>1701</v>
      </c>
      <c r="O34" s="145" t="s">
        <v>1702</v>
      </c>
      <c r="P34" s="146" t="s">
        <v>740</v>
      </c>
      <c r="Q34" s="61" t="s">
        <v>1418</v>
      </c>
      <c r="R34" s="62" t="s">
        <v>1703</v>
      </c>
      <c r="S34" s="53"/>
      <c r="T34" s="136"/>
    </row>
    <row r="35" spans="1:20" ht="12.75">
      <c r="A35" s="63" t="s">
        <v>59</v>
      </c>
      <c r="B35" s="68"/>
      <c r="C35" s="69" t="s">
        <v>65</v>
      </c>
      <c r="D35" s="147" t="s">
        <v>842</v>
      </c>
      <c r="E35" s="148" t="s">
        <v>843</v>
      </c>
      <c r="F35" s="148" t="s">
        <v>592</v>
      </c>
      <c r="G35" s="148" t="s">
        <v>447</v>
      </c>
      <c r="H35" s="148" t="s">
        <v>1366</v>
      </c>
      <c r="I35" s="148" t="s">
        <v>1283</v>
      </c>
      <c r="J35" s="148" t="s">
        <v>449</v>
      </c>
      <c r="K35" s="148" t="s">
        <v>1268</v>
      </c>
      <c r="L35" s="148" t="s">
        <v>1268</v>
      </c>
      <c r="M35" s="148" t="s">
        <v>575</v>
      </c>
      <c r="N35" s="148" t="s">
        <v>897</v>
      </c>
      <c r="O35" s="148" t="s">
        <v>843</v>
      </c>
      <c r="P35" s="149" t="s">
        <v>449</v>
      </c>
      <c r="Q35" s="70"/>
      <c r="R35" s="71" t="s">
        <v>1704</v>
      </c>
      <c r="S35" s="53"/>
      <c r="T35" s="136"/>
    </row>
    <row r="36" spans="1:20" ht="12.75">
      <c r="A36" s="66" t="s">
        <v>1705</v>
      </c>
      <c r="B36" s="72">
        <v>209</v>
      </c>
      <c r="C36" s="67" t="s">
        <v>486</v>
      </c>
      <c r="D36" s="144" t="s">
        <v>636</v>
      </c>
      <c r="E36" s="145" t="s">
        <v>637</v>
      </c>
      <c r="F36" s="145" t="s">
        <v>638</v>
      </c>
      <c r="G36" s="145" t="s">
        <v>639</v>
      </c>
      <c r="H36" s="145" t="s">
        <v>1269</v>
      </c>
      <c r="I36" s="145" t="s">
        <v>1359</v>
      </c>
      <c r="J36" s="145" t="s">
        <v>1360</v>
      </c>
      <c r="K36" s="145" t="s">
        <v>1361</v>
      </c>
      <c r="L36" s="145" t="s">
        <v>1706</v>
      </c>
      <c r="M36" s="145" t="s">
        <v>471</v>
      </c>
      <c r="N36" s="145" t="s">
        <v>1707</v>
      </c>
      <c r="O36" s="145" t="s">
        <v>1708</v>
      </c>
      <c r="P36" s="146" t="s">
        <v>1709</v>
      </c>
      <c r="Q36" s="61"/>
      <c r="R36" s="62" t="s">
        <v>1710</v>
      </c>
      <c r="S36" s="53"/>
      <c r="T36" s="136"/>
    </row>
    <row r="37" spans="1:20" ht="12.75">
      <c r="A37" s="63" t="s">
        <v>114</v>
      </c>
      <c r="B37" s="68"/>
      <c r="C37" s="69" t="s">
        <v>88</v>
      </c>
      <c r="D37" s="147" t="s">
        <v>854</v>
      </c>
      <c r="E37" s="148" t="s">
        <v>718</v>
      </c>
      <c r="F37" s="148" t="s">
        <v>711</v>
      </c>
      <c r="G37" s="148" t="s">
        <v>854</v>
      </c>
      <c r="H37" s="148" t="s">
        <v>589</v>
      </c>
      <c r="I37" s="148" t="s">
        <v>854</v>
      </c>
      <c r="J37" s="148" t="s">
        <v>1348</v>
      </c>
      <c r="K37" s="148" t="s">
        <v>729</v>
      </c>
      <c r="L37" s="148" t="s">
        <v>1304</v>
      </c>
      <c r="M37" s="148" t="s">
        <v>728</v>
      </c>
      <c r="N37" s="148" t="s">
        <v>1309</v>
      </c>
      <c r="O37" s="148" t="s">
        <v>842</v>
      </c>
      <c r="P37" s="149" t="s">
        <v>649</v>
      </c>
      <c r="Q37" s="70"/>
      <c r="R37" s="71" t="s">
        <v>1711</v>
      </c>
      <c r="S37" s="53"/>
      <c r="T37" s="136"/>
    </row>
    <row r="38" spans="1:20" ht="12.75">
      <c r="A38" s="66" t="s">
        <v>1712</v>
      </c>
      <c r="B38" s="72">
        <v>16</v>
      </c>
      <c r="C38" s="67" t="s">
        <v>491</v>
      </c>
      <c r="D38" s="144" t="s">
        <v>561</v>
      </c>
      <c r="E38" s="145" t="s">
        <v>562</v>
      </c>
      <c r="F38" s="145" t="s">
        <v>563</v>
      </c>
      <c r="G38" s="145" t="s">
        <v>564</v>
      </c>
      <c r="H38" s="145" t="s">
        <v>1295</v>
      </c>
      <c r="I38" s="145" t="s">
        <v>1296</v>
      </c>
      <c r="J38" s="145" t="s">
        <v>1297</v>
      </c>
      <c r="K38" s="145" t="s">
        <v>1298</v>
      </c>
      <c r="L38" s="145" t="s">
        <v>1713</v>
      </c>
      <c r="M38" s="145" t="s">
        <v>1714</v>
      </c>
      <c r="N38" s="145" t="s">
        <v>1715</v>
      </c>
      <c r="O38" s="145" t="s">
        <v>1716</v>
      </c>
      <c r="P38" s="146" t="s">
        <v>1717</v>
      </c>
      <c r="Q38" s="61"/>
      <c r="R38" s="62" t="s">
        <v>1718</v>
      </c>
      <c r="S38" s="53"/>
      <c r="T38" s="136"/>
    </row>
    <row r="39" spans="1:20" ht="12.75">
      <c r="A39" s="63" t="s">
        <v>128</v>
      </c>
      <c r="B39" s="68"/>
      <c r="C39" s="69" t="s">
        <v>252</v>
      </c>
      <c r="D39" s="147" t="s">
        <v>999</v>
      </c>
      <c r="E39" s="148" t="s">
        <v>583</v>
      </c>
      <c r="F39" s="148" t="s">
        <v>628</v>
      </c>
      <c r="G39" s="148" t="s">
        <v>567</v>
      </c>
      <c r="H39" s="148" t="s">
        <v>467</v>
      </c>
      <c r="I39" s="148" t="s">
        <v>1419</v>
      </c>
      <c r="J39" s="148" t="s">
        <v>583</v>
      </c>
      <c r="K39" s="148" t="s">
        <v>1420</v>
      </c>
      <c r="L39" s="148" t="s">
        <v>1719</v>
      </c>
      <c r="M39" s="148" t="s">
        <v>1720</v>
      </c>
      <c r="N39" s="148" t="s">
        <v>1721</v>
      </c>
      <c r="O39" s="148" t="s">
        <v>1722</v>
      </c>
      <c r="P39" s="149" t="s">
        <v>880</v>
      </c>
      <c r="Q39" s="70"/>
      <c r="R39" s="71" t="s">
        <v>1723</v>
      </c>
      <c r="S39" s="53"/>
      <c r="T39" s="136"/>
    </row>
    <row r="40" spans="1:20" ht="12.75">
      <c r="A40" s="66" t="s">
        <v>1357</v>
      </c>
      <c r="B40" s="72">
        <v>36</v>
      </c>
      <c r="C40" s="67" t="s">
        <v>511</v>
      </c>
      <c r="D40" s="144" t="s">
        <v>738</v>
      </c>
      <c r="E40" s="145" t="s">
        <v>739</v>
      </c>
      <c r="F40" s="145" t="s">
        <v>722</v>
      </c>
      <c r="G40" s="145" t="s">
        <v>740</v>
      </c>
      <c r="H40" s="145" t="s">
        <v>1374</v>
      </c>
      <c r="I40" s="145" t="s">
        <v>1375</v>
      </c>
      <c r="J40" s="145" t="s">
        <v>1376</v>
      </c>
      <c r="K40" s="145" t="s">
        <v>1377</v>
      </c>
      <c r="L40" s="145" t="s">
        <v>1724</v>
      </c>
      <c r="M40" s="145" t="s">
        <v>1298</v>
      </c>
      <c r="N40" s="145" t="s">
        <v>1725</v>
      </c>
      <c r="O40" s="145" t="s">
        <v>1726</v>
      </c>
      <c r="P40" s="146" t="s">
        <v>1727</v>
      </c>
      <c r="Q40" s="61"/>
      <c r="R40" s="62" t="s">
        <v>1728</v>
      </c>
      <c r="S40" s="53"/>
      <c r="T40" s="136"/>
    </row>
    <row r="41" spans="1:20" ht="12.75">
      <c r="A41" s="63" t="s">
        <v>72</v>
      </c>
      <c r="B41" s="68"/>
      <c r="C41" s="69" t="s">
        <v>84</v>
      </c>
      <c r="D41" s="147" t="s">
        <v>690</v>
      </c>
      <c r="E41" s="148" t="s">
        <v>856</v>
      </c>
      <c r="F41" s="148" t="s">
        <v>728</v>
      </c>
      <c r="G41" s="148" t="s">
        <v>823</v>
      </c>
      <c r="H41" s="148" t="s">
        <v>712</v>
      </c>
      <c r="I41" s="148" t="s">
        <v>1358</v>
      </c>
      <c r="J41" s="148" t="s">
        <v>1400</v>
      </c>
      <c r="K41" s="148" t="s">
        <v>1355</v>
      </c>
      <c r="L41" s="148" t="s">
        <v>656</v>
      </c>
      <c r="M41" s="148" t="s">
        <v>702</v>
      </c>
      <c r="N41" s="148" t="s">
        <v>1303</v>
      </c>
      <c r="O41" s="148" t="s">
        <v>1367</v>
      </c>
      <c r="P41" s="149" t="s">
        <v>1294</v>
      </c>
      <c r="Q41" s="70" t="s">
        <v>676</v>
      </c>
      <c r="R41" s="71" t="s">
        <v>1729</v>
      </c>
      <c r="S41" s="53"/>
      <c r="T41" s="136"/>
    </row>
    <row r="42" spans="1:20" ht="12.75">
      <c r="A42" s="66" t="s">
        <v>1730</v>
      </c>
      <c r="B42" s="72">
        <v>28</v>
      </c>
      <c r="C42" s="67" t="s">
        <v>503</v>
      </c>
      <c r="D42" s="144" t="s">
        <v>720</v>
      </c>
      <c r="E42" s="145" t="s">
        <v>721</v>
      </c>
      <c r="F42" s="145" t="s">
        <v>722</v>
      </c>
      <c r="G42" s="145" t="s">
        <v>723</v>
      </c>
      <c r="H42" s="145" t="s">
        <v>1378</v>
      </c>
      <c r="I42" s="145" t="s">
        <v>1379</v>
      </c>
      <c r="J42" s="145" t="s">
        <v>1380</v>
      </c>
      <c r="K42" s="145" t="s">
        <v>1381</v>
      </c>
      <c r="L42" s="145" t="s">
        <v>1731</v>
      </c>
      <c r="M42" s="145" t="s">
        <v>637</v>
      </c>
      <c r="N42" s="145" t="s">
        <v>1732</v>
      </c>
      <c r="O42" s="145" t="s">
        <v>1733</v>
      </c>
      <c r="P42" s="146" t="s">
        <v>1734</v>
      </c>
      <c r="Q42" s="61"/>
      <c r="R42" s="62" t="s">
        <v>1735</v>
      </c>
      <c r="S42" s="53"/>
      <c r="T42" s="136"/>
    </row>
    <row r="43" spans="1:20" ht="12.75">
      <c r="A43" s="63" t="s">
        <v>76</v>
      </c>
      <c r="B43" s="68"/>
      <c r="C43" s="69" t="s">
        <v>75</v>
      </c>
      <c r="D43" s="147" t="s">
        <v>1001</v>
      </c>
      <c r="E43" s="148" t="s">
        <v>717</v>
      </c>
      <c r="F43" s="148" t="s">
        <v>718</v>
      </c>
      <c r="G43" s="148" t="s">
        <v>718</v>
      </c>
      <c r="H43" s="148" t="s">
        <v>1425</v>
      </c>
      <c r="I43" s="148" t="s">
        <v>1002</v>
      </c>
      <c r="J43" s="148" t="s">
        <v>1387</v>
      </c>
      <c r="K43" s="148" t="s">
        <v>858</v>
      </c>
      <c r="L43" s="148" t="s">
        <v>1391</v>
      </c>
      <c r="M43" s="148" t="s">
        <v>858</v>
      </c>
      <c r="N43" s="148" t="s">
        <v>854</v>
      </c>
      <c r="O43" s="148" t="s">
        <v>1391</v>
      </c>
      <c r="P43" s="149" t="s">
        <v>859</v>
      </c>
      <c r="Q43" s="70"/>
      <c r="R43" s="71" t="s">
        <v>1736</v>
      </c>
      <c r="S43" s="53"/>
      <c r="T43" s="136"/>
    </row>
    <row r="44" spans="1:20" ht="12.75">
      <c r="A44" s="66" t="s">
        <v>1737</v>
      </c>
      <c r="B44" s="72">
        <v>29</v>
      </c>
      <c r="C44" s="67" t="s">
        <v>504</v>
      </c>
      <c r="D44" s="144" t="s">
        <v>746</v>
      </c>
      <c r="E44" s="145" t="s">
        <v>747</v>
      </c>
      <c r="F44" s="145" t="s">
        <v>748</v>
      </c>
      <c r="G44" s="145" t="s">
        <v>749</v>
      </c>
      <c r="H44" s="145" t="s">
        <v>1383</v>
      </c>
      <c r="I44" s="145" t="s">
        <v>1384</v>
      </c>
      <c r="J44" s="145" t="s">
        <v>1385</v>
      </c>
      <c r="K44" s="145" t="s">
        <v>1386</v>
      </c>
      <c r="L44" s="145" t="s">
        <v>1738</v>
      </c>
      <c r="M44" s="145" t="s">
        <v>1450</v>
      </c>
      <c r="N44" s="145" t="s">
        <v>1739</v>
      </c>
      <c r="O44" s="145" t="s">
        <v>1406</v>
      </c>
      <c r="P44" s="146" t="s">
        <v>1740</v>
      </c>
      <c r="Q44" s="61"/>
      <c r="R44" s="62" t="s">
        <v>1741</v>
      </c>
      <c r="S44" s="53"/>
      <c r="T44" s="136"/>
    </row>
    <row r="45" spans="1:20" ht="12.75">
      <c r="A45" s="63" t="s">
        <v>76</v>
      </c>
      <c r="B45" s="68"/>
      <c r="C45" s="69" t="s">
        <v>91</v>
      </c>
      <c r="D45" s="147" t="s">
        <v>1002</v>
      </c>
      <c r="E45" s="148" t="s">
        <v>857</v>
      </c>
      <c r="F45" s="148" t="s">
        <v>858</v>
      </c>
      <c r="G45" s="148" t="s">
        <v>859</v>
      </c>
      <c r="H45" s="148" t="s">
        <v>1426</v>
      </c>
      <c r="I45" s="148" t="s">
        <v>1391</v>
      </c>
      <c r="J45" s="148" t="s">
        <v>1382</v>
      </c>
      <c r="K45" s="148" t="s">
        <v>854</v>
      </c>
      <c r="L45" s="148" t="s">
        <v>725</v>
      </c>
      <c r="M45" s="148" t="s">
        <v>762</v>
      </c>
      <c r="N45" s="148" t="s">
        <v>1410</v>
      </c>
      <c r="O45" s="148" t="s">
        <v>762</v>
      </c>
      <c r="P45" s="149" t="s">
        <v>712</v>
      </c>
      <c r="Q45" s="70"/>
      <c r="R45" s="71" t="s">
        <v>1742</v>
      </c>
      <c r="S45" s="53"/>
      <c r="T45" s="136"/>
    </row>
    <row r="46" spans="1:20" ht="12.75">
      <c r="A46" s="66" t="s">
        <v>1743</v>
      </c>
      <c r="B46" s="72">
        <v>206</v>
      </c>
      <c r="C46" s="67" t="s">
        <v>543</v>
      </c>
      <c r="D46" s="144" t="s">
        <v>671</v>
      </c>
      <c r="E46" s="145" t="s">
        <v>672</v>
      </c>
      <c r="F46" s="145" t="s">
        <v>673</v>
      </c>
      <c r="G46" s="145" t="s">
        <v>674</v>
      </c>
      <c r="H46" s="145" t="s">
        <v>1316</v>
      </c>
      <c r="I46" s="145" t="s">
        <v>1317</v>
      </c>
      <c r="J46" s="145" t="s">
        <v>1318</v>
      </c>
      <c r="K46" s="145" t="s">
        <v>1300</v>
      </c>
      <c r="L46" s="145" t="s">
        <v>1744</v>
      </c>
      <c r="M46" s="145" t="s">
        <v>1745</v>
      </c>
      <c r="N46" s="145" t="s">
        <v>1746</v>
      </c>
      <c r="O46" s="145" t="s">
        <v>1747</v>
      </c>
      <c r="P46" s="146" t="s">
        <v>1657</v>
      </c>
      <c r="Q46" s="61"/>
      <c r="R46" s="62" t="s">
        <v>1748</v>
      </c>
      <c r="S46" s="53"/>
      <c r="T46" s="136"/>
    </row>
    <row r="47" spans="1:20" ht="12.75">
      <c r="A47" s="63" t="s">
        <v>114</v>
      </c>
      <c r="B47" s="68"/>
      <c r="C47" s="69" t="s">
        <v>77</v>
      </c>
      <c r="D47" s="147" t="s">
        <v>765</v>
      </c>
      <c r="E47" s="148" t="s">
        <v>765</v>
      </c>
      <c r="F47" s="148" t="s">
        <v>863</v>
      </c>
      <c r="G47" s="148" t="s">
        <v>689</v>
      </c>
      <c r="H47" s="148" t="s">
        <v>1428</v>
      </c>
      <c r="I47" s="148" t="s">
        <v>1416</v>
      </c>
      <c r="J47" s="148" t="s">
        <v>1589</v>
      </c>
      <c r="K47" s="148" t="s">
        <v>1391</v>
      </c>
      <c r="L47" s="148" t="s">
        <v>852</v>
      </c>
      <c r="M47" s="148" t="s">
        <v>707</v>
      </c>
      <c r="N47" s="148" t="s">
        <v>656</v>
      </c>
      <c r="O47" s="148" t="s">
        <v>708</v>
      </c>
      <c r="P47" s="149" t="s">
        <v>656</v>
      </c>
      <c r="Q47" s="70" t="s">
        <v>676</v>
      </c>
      <c r="R47" s="71" t="s">
        <v>1749</v>
      </c>
      <c r="S47" s="53"/>
      <c r="T47" s="136"/>
    </row>
    <row r="48" spans="1:20" ht="12.75">
      <c r="A48" s="66" t="s">
        <v>1327</v>
      </c>
      <c r="B48" s="72">
        <v>207</v>
      </c>
      <c r="C48" s="67" t="s">
        <v>544</v>
      </c>
      <c r="D48" s="144" t="s">
        <v>659</v>
      </c>
      <c r="E48" s="145" t="s">
        <v>660</v>
      </c>
      <c r="F48" s="145" t="s">
        <v>661</v>
      </c>
      <c r="G48" s="145" t="s">
        <v>662</v>
      </c>
      <c r="H48" s="145" t="s">
        <v>1322</v>
      </c>
      <c r="I48" s="145" t="s">
        <v>1323</v>
      </c>
      <c r="J48" s="145" t="s">
        <v>1590</v>
      </c>
      <c r="K48" s="145" t="s">
        <v>1324</v>
      </c>
      <c r="L48" s="145" t="s">
        <v>1750</v>
      </c>
      <c r="M48" s="145" t="s">
        <v>555</v>
      </c>
      <c r="N48" s="145" t="s">
        <v>1744</v>
      </c>
      <c r="O48" s="145" t="s">
        <v>1751</v>
      </c>
      <c r="P48" s="146" t="s">
        <v>1752</v>
      </c>
      <c r="Q48" s="61"/>
      <c r="R48" s="62" t="s">
        <v>1753</v>
      </c>
      <c r="S48" s="53"/>
      <c r="T48" s="136"/>
    </row>
    <row r="49" spans="1:20" ht="12.75">
      <c r="A49" s="63" t="s">
        <v>114</v>
      </c>
      <c r="B49" s="68"/>
      <c r="C49" s="69" t="s">
        <v>88</v>
      </c>
      <c r="D49" s="147" t="s">
        <v>745</v>
      </c>
      <c r="E49" s="148" t="s">
        <v>751</v>
      </c>
      <c r="F49" s="148" t="s">
        <v>917</v>
      </c>
      <c r="G49" s="148" t="s">
        <v>736</v>
      </c>
      <c r="H49" s="148" t="s">
        <v>856</v>
      </c>
      <c r="I49" s="148" t="s">
        <v>729</v>
      </c>
      <c r="J49" s="148" t="s">
        <v>856</v>
      </c>
      <c r="K49" s="148" t="s">
        <v>917</v>
      </c>
      <c r="L49" s="148" t="s">
        <v>1366</v>
      </c>
      <c r="M49" s="148" t="s">
        <v>1754</v>
      </c>
      <c r="N49" s="148" t="s">
        <v>690</v>
      </c>
      <c r="O49" s="148" t="s">
        <v>1366</v>
      </c>
      <c r="P49" s="149" t="s">
        <v>690</v>
      </c>
      <c r="Q49" s="70"/>
      <c r="R49" s="71" t="s">
        <v>1755</v>
      </c>
      <c r="S49" s="53"/>
      <c r="T49" s="136"/>
    </row>
    <row r="50" spans="1:20" ht="12.75">
      <c r="A50" s="66" t="s">
        <v>1756</v>
      </c>
      <c r="B50" s="72">
        <v>31</v>
      </c>
      <c r="C50" s="67" t="s">
        <v>506</v>
      </c>
      <c r="D50" s="144" t="s">
        <v>758</v>
      </c>
      <c r="E50" s="145" t="s">
        <v>759</v>
      </c>
      <c r="F50" s="145" t="s">
        <v>760</v>
      </c>
      <c r="G50" s="145" t="s">
        <v>705</v>
      </c>
      <c r="H50" s="145" t="s">
        <v>1388</v>
      </c>
      <c r="I50" s="145" t="s">
        <v>1389</v>
      </c>
      <c r="J50" s="145" t="s">
        <v>1335</v>
      </c>
      <c r="K50" s="145" t="s">
        <v>1390</v>
      </c>
      <c r="L50" s="145" t="s">
        <v>1757</v>
      </c>
      <c r="M50" s="145" t="s">
        <v>1758</v>
      </c>
      <c r="N50" s="145" t="s">
        <v>1759</v>
      </c>
      <c r="O50" s="145" t="s">
        <v>1760</v>
      </c>
      <c r="P50" s="146" t="s">
        <v>1761</v>
      </c>
      <c r="Q50" s="61"/>
      <c r="R50" s="62" t="s">
        <v>1762</v>
      </c>
      <c r="S50" s="53"/>
      <c r="T50" s="136"/>
    </row>
    <row r="51" spans="1:20" ht="12.75">
      <c r="A51" s="63" t="s">
        <v>76</v>
      </c>
      <c r="B51" s="68"/>
      <c r="C51" s="69" t="s">
        <v>104</v>
      </c>
      <c r="D51" s="147" t="s">
        <v>1003</v>
      </c>
      <c r="E51" s="148" t="s">
        <v>735</v>
      </c>
      <c r="F51" s="148" t="s">
        <v>861</v>
      </c>
      <c r="G51" s="148" t="s">
        <v>762</v>
      </c>
      <c r="H51" s="148" t="s">
        <v>1427</v>
      </c>
      <c r="I51" s="148" t="s">
        <v>879</v>
      </c>
      <c r="J51" s="148" t="s">
        <v>879</v>
      </c>
      <c r="K51" s="148" t="s">
        <v>1372</v>
      </c>
      <c r="L51" s="148" t="s">
        <v>1367</v>
      </c>
      <c r="M51" s="148" t="s">
        <v>1763</v>
      </c>
      <c r="N51" s="148" t="s">
        <v>711</v>
      </c>
      <c r="O51" s="148" t="s">
        <v>751</v>
      </c>
      <c r="P51" s="149" t="s">
        <v>879</v>
      </c>
      <c r="Q51" s="70"/>
      <c r="R51" s="71" t="s">
        <v>1764</v>
      </c>
      <c r="S51" s="53"/>
      <c r="T51" s="136"/>
    </row>
    <row r="52" spans="1:20" ht="12.75">
      <c r="A52" s="66" t="s">
        <v>1765</v>
      </c>
      <c r="B52" s="72">
        <v>47</v>
      </c>
      <c r="C52" s="67" t="s">
        <v>522</v>
      </c>
      <c r="D52" s="144" t="s">
        <v>871</v>
      </c>
      <c r="E52" s="145" t="s">
        <v>871</v>
      </c>
      <c r="F52" s="145" t="s">
        <v>872</v>
      </c>
      <c r="G52" s="145" t="s">
        <v>668</v>
      </c>
      <c r="H52" s="145" t="s">
        <v>1396</v>
      </c>
      <c r="I52" s="145" t="s">
        <v>1397</v>
      </c>
      <c r="J52" s="145" t="s">
        <v>1398</v>
      </c>
      <c r="K52" s="145" t="s">
        <v>1340</v>
      </c>
      <c r="L52" s="145" t="s">
        <v>1766</v>
      </c>
      <c r="M52" s="145" t="s">
        <v>1767</v>
      </c>
      <c r="N52" s="145" t="s">
        <v>1768</v>
      </c>
      <c r="O52" s="145" t="s">
        <v>1769</v>
      </c>
      <c r="P52" s="146" t="s">
        <v>931</v>
      </c>
      <c r="Q52" s="61"/>
      <c r="R52" s="62" t="s">
        <v>1770</v>
      </c>
      <c r="S52" s="53"/>
      <c r="T52" s="136"/>
    </row>
    <row r="53" spans="1:20" ht="12.75">
      <c r="A53" s="63" t="s">
        <v>79</v>
      </c>
      <c r="B53" s="68"/>
      <c r="C53" s="69" t="s">
        <v>259</v>
      </c>
      <c r="D53" s="147" t="s">
        <v>771</v>
      </c>
      <c r="E53" s="148" t="s">
        <v>770</v>
      </c>
      <c r="F53" s="148" t="s">
        <v>792</v>
      </c>
      <c r="G53" s="148" t="s">
        <v>806</v>
      </c>
      <c r="H53" s="148" t="s">
        <v>830</v>
      </c>
      <c r="I53" s="148" t="s">
        <v>1399</v>
      </c>
      <c r="J53" s="148" t="s">
        <v>756</v>
      </c>
      <c r="K53" s="148" t="s">
        <v>1356</v>
      </c>
      <c r="L53" s="148" t="s">
        <v>1416</v>
      </c>
      <c r="M53" s="148" t="s">
        <v>729</v>
      </c>
      <c r="N53" s="148" t="s">
        <v>852</v>
      </c>
      <c r="O53" s="148" t="s">
        <v>859</v>
      </c>
      <c r="P53" s="149" t="s">
        <v>1771</v>
      </c>
      <c r="Q53" s="70"/>
      <c r="R53" s="71" t="s">
        <v>1772</v>
      </c>
      <c r="S53" s="53"/>
      <c r="T53" s="136"/>
    </row>
    <row r="54" spans="1:20" ht="12.75">
      <c r="A54" s="66" t="s">
        <v>743</v>
      </c>
      <c r="B54" s="72">
        <v>24</v>
      </c>
      <c r="C54" s="67" t="s">
        <v>499</v>
      </c>
      <c r="D54" s="144" t="s">
        <v>713</v>
      </c>
      <c r="E54" s="145" t="s">
        <v>714</v>
      </c>
      <c r="F54" s="145" t="s">
        <v>705</v>
      </c>
      <c r="G54" s="145" t="s">
        <v>715</v>
      </c>
      <c r="H54" s="145" t="s">
        <v>1368</v>
      </c>
      <c r="I54" s="145" t="s">
        <v>1369</v>
      </c>
      <c r="J54" s="145" t="s">
        <v>1370</v>
      </c>
      <c r="K54" s="145" t="s">
        <v>1371</v>
      </c>
      <c r="L54" s="145" t="s">
        <v>1773</v>
      </c>
      <c r="M54" s="145" t="s">
        <v>1774</v>
      </c>
      <c r="N54" s="145" t="s">
        <v>1775</v>
      </c>
      <c r="O54" s="145" t="s">
        <v>1393</v>
      </c>
      <c r="P54" s="146" t="s">
        <v>1673</v>
      </c>
      <c r="Q54" s="61"/>
      <c r="R54" s="62" t="s">
        <v>1776</v>
      </c>
      <c r="S54" s="53"/>
      <c r="T54" s="136"/>
    </row>
    <row r="55" spans="1:20" ht="12.75">
      <c r="A55" s="63" t="s">
        <v>76</v>
      </c>
      <c r="B55" s="68"/>
      <c r="C55" s="69" t="s">
        <v>75</v>
      </c>
      <c r="D55" s="147" t="s">
        <v>1000</v>
      </c>
      <c r="E55" s="148" t="s">
        <v>737</v>
      </c>
      <c r="F55" s="148" t="s">
        <v>725</v>
      </c>
      <c r="G55" s="148" t="s">
        <v>855</v>
      </c>
      <c r="H55" s="148" t="s">
        <v>1424</v>
      </c>
      <c r="I55" s="148" t="s">
        <v>688</v>
      </c>
      <c r="J55" s="148" t="s">
        <v>1588</v>
      </c>
      <c r="K55" s="148" t="s">
        <v>855</v>
      </c>
      <c r="L55" s="148" t="s">
        <v>1777</v>
      </c>
      <c r="M55" s="148" t="s">
        <v>1391</v>
      </c>
      <c r="N55" s="148" t="s">
        <v>613</v>
      </c>
      <c r="O55" s="148" t="s">
        <v>855</v>
      </c>
      <c r="P55" s="149" t="s">
        <v>612</v>
      </c>
      <c r="Q55" s="70"/>
      <c r="R55" s="71" t="s">
        <v>1778</v>
      </c>
      <c r="S55" s="53"/>
      <c r="T55" s="136"/>
    </row>
    <row r="56" spans="1:20" ht="12.75">
      <c r="A56" s="66" t="s">
        <v>1779</v>
      </c>
      <c r="B56" s="72">
        <v>18</v>
      </c>
      <c r="C56" s="67" t="s">
        <v>493</v>
      </c>
      <c r="D56" s="144" t="s">
        <v>615</v>
      </c>
      <c r="E56" s="145" t="s">
        <v>616</v>
      </c>
      <c r="F56" s="145" t="s">
        <v>617</v>
      </c>
      <c r="G56" s="145" t="s">
        <v>618</v>
      </c>
      <c r="H56" s="145" t="s">
        <v>1437</v>
      </c>
      <c r="I56" s="145" t="s">
        <v>1438</v>
      </c>
      <c r="J56" s="145" t="s">
        <v>1439</v>
      </c>
      <c r="K56" s="145" t="s">
        <v>1440</v>
      </c>
      <c r="L56" s="145" t="s">
        <v>1780</v>
      </c>
      <c r="M56" s="145" t="s">
        <v>1767</v>
      </c>
      <c r="N56" s="145" t="s">
        <v>1781</v>
      </c>
      <c r="O56" s="145" t="s">
        <v>1782</v>
      </c>
      <c r="P56" s="146" t="s">
        <v>1783</v>
      </c>
      <c r="Q56" s="61"/>
      <c r="R56" s="62" t="s">
        <v>1784</v>
      </c>
      <c r="S56" s="53"/>
      <c r="T56" s="136"/>
    </row>
    <row r="57" spans="1:20" ht="12.75">
      <c r="A57" s="63" t="s">
        <v>79</v>
      </c>
      <c r="B57" s="68"/>
      <c r="C57" s="69" t="s">
        <v>259</v>
      </c>
      <c r="D57" s="147" t="s">
        <v>1004</v>
      </c>
      <c r="E57" s="148" t="s">
        <v>1004</v>
      </c>
      <c r="F57" s="148" t="s">
        <v>800</v>
      </c>
      <c r="G57" s="148" t="s">
        <v>756</v>
      </c>
      <c r="H57" s="148" t="s">
        <v>823</v>
      </c>
      <c r="I57" s="148" t="s">
        <v>745</v>
      </c>
      <c r="J57" s="148" t="s">
        <v>1414</v>
      </c>
      <c r="K57" s="148" t="s">
        <v>1416</v>
      </c>
      <c r="L57" s="148" t="s">
        <v>1400</v>
      </c>
      <c r="M57" s="148" t="s">
        <v>729</v>
      </c>
      <c r="N57" s="148" t="s">
        <v>727</v>
      </c>
      <c r="O57" s="148" t="s">
        <v>1644</v>
      </c>
      <c r="P57" s="149" t="s">
        <v>1785</v>
      </c>
      <c r="Q57" s="70"/>
      <c r="R57" s="71" t="s">
        <v>1786</v>
      </c>
      <c r="S57" s="53"/>
      <c r="T57" s="136"/>
    </row>
    <row r="58" spans="1:20" ht="12.75">
      <c r="A58" s="66" t="s">
        <v>1787</v>
      </c>
      <c r="B58" s="72">
        <v>42</v>
      </c>
      <c r="C58" s="67" t="s">
        <v>517</v>
      </c>
      <c r="D58" s="144" t="s">
        <v>808</v>
      </c>
      <c r="E58" s="145" t="s">
        <v>809</v>
      </c>
      <c r="F58" s="145" t="s">
        <v>437</v>
      </c>
      <c r="G58" s="145" t="s">
        <v>437</v>
      </c>
      <c r="H58" s="145" t="s">
        <v>1403</v>
      </c>
      <c r="I58" s="145" t="s">
        <v>1404</v>
      </c>
      <c r="J58" s="145" t="s">
        <v>1405</v>
      </c>
      <c r="K58" s="145" t="s">
        <v>1406</v>
      </c>
      <c r="L58" s="145" t="s">
        <v>1788</v>
      </c>
      <c r="M58" s="145" t="s">
        <v>1789</v>
      </c>
      <c r="N58" s="145" t="s">
        <v>1790</v>
      </c>
      <c r="O58" s="145" t="s">
        <v>1791</v>
      </c>
      <c r="P58" s="146" t="s">
        <v>1657</v>
      </c>
      <c r="Q58" s="61"/>
      <c r="R58" s="62" t="s">
        <v>1792</v>
      </c>
      <c r="S58" s="53"/>
      <c r="T58" s="136"/>
    </row>
    <row r="59" spans="1:20" ht="12.75">
      <c r="A59" s="63" t="s">
        <v>102</v>
      </c>
      <c r="B59" s="68"/>
      <c r="C59" s="69" t="s">
        <v>85</v>
      </c>
      <c r="D59" s="147" t="s">
        <v>878</v>
      </c>
      <c r="E59" s="148" t="s">
        <v>1200</v>
      </c>
      <c r="F59" s="148" t="s">
        <v>869</v>
      </c>
      <c r="G59" s="148" t="s">
        <v>870</v>
      </c>
      <c r="H59" s="148" t="s">
        <v>1441</v>
      </c>
      <c r="I59" s="148" t="s">
        <v>1442</v>
      </c>
      <c r="J59" s="148" t="s">
        <v>1443</v>
      </c>
      <c r="K59" s="148" t="s">
        <v>1442</v>
      </c>
      <c r="L59" s="148" t="s">
        <v>869</v>
      </c>
      <c r="M59" s="148" t="s">
        <v>1793</v>
      </c>
      <c r="N59" s="148" t="s">
        <v>1794</v>
      </c>
      <c r="O59" s="148" t="s">
        <v>1795</v>
      </c>
      <c r="P59" s="149" t="s">
        <v>710</v>
      </c>
      <c r="Q59" s="70"/>
      <c r="R59" s="71" t="s">
        <v>1796</v>
      </c>
      <c r="S59" s="53"/>
      <c r="T59" s="136"/>
    </row>
    <row r="60" spans="1:20" ht="12.75">
      <c r="A60" s="66" t="s">
        <v>1797</v>
      </c>
      <c r="B60" s="72">
        <v>10</v>
      </c>
      <c r="C60" s="67" t="s">
        <v>487</v>
      </c>
      <c r="D60" s="144" t="s">
        <v>442</v>
      </c>
      <c r="E60" s="145" t="s">
        <v>454</v>
      </c>
      <c r="F60" s="145" t="s">
        <v>839</v>
      </c>
      <c r="G60" s="145" t="s">
        <v>840</v>
      </c>
      <c r="H60" s="145" t="s">
        <v>1272</v>
      </c>
      <c r="I60" s="145" t="s">
        <v>1273</v>
      </c>
      <c r="J60" s="145" t="s">
        <v>1274</v>
      </c>
      <c r="K60" s="145" t="s">
        <v>1275</v>
      </c>
      <c r="L60" s="145" t="s">
        <v>1798</v>
      </c>
      <c r="M60" s="145" t="s">
        <v>1799</v>
      </c>
      <c r="N60" s="145" t="s">
        <v>1800</v>
      </c>
      <c r="O60" s="145" t="s">
        <v>1401</v>
      </c>
      <c r="P60" s="146" t="s">
        <v>1801</v>
      </c>
      <c r="Q60" s="61" t="s">
        <v>1075</v>
      </c>
      <c r="R60" s="62" t="s">
        <v>1802</v>
      </c>
      <c r="S60" s="53"/>
      <c r="T60" s="136"/>
    </row>
    <row r="61" spans="1:20" ht="12.75">
      <c r="A61" s="63" t="s">
        <v>128</v>
      </c>
      <c r="B61" s="68"/>
      <c r="C61" s="69" t="s">
        <v>240</v>
      </c>
      <c r="D61" s="147" t="s">
        <v>467</v>
      </c>
      <c r="E61" s="148" t="s">
        <v>841</v>
      </c>
      <c r="F61" s="148" t="s">
        <v>467</v>
      </c>
      <c r="G61" s="148" t="s">
        <v>483</v>
      </c>
      <c r="H61" s="148" t="s">
        <v>1480</v>
      </c>
      <c r="I61" s="148" t="s">
        <v>1481</v>
      </c>
      <c r="J61" s="148" t="s">
        <v>1408</v>
      </c>
      <c r="K61" s="148" t="s">
        <v>567</v>
      </c>
      <c r="L61" s="148" t="s">
        <v>1623</v>
      </c>
      <c r="M61" s="148" t="s">
        <v>628</v>
      </c>
      <c r="N61" s="148" t="s">
        <v>1803</v>
      </c>
      <c r="O61" s="148" t="s">
        <v>482</v>
      </c>
      <c r="P61" s="149" t="s">
        <v>1262</v>
      </c>
      <c r="Q61" s="70"/>
      <c r="R61" s="71" t="s">
        <v>1804</v>
      </c>
      <c r="S61" s="53"/>
      <c r="T61" s="136"/>
    </row>
    <row r="62" spans="1:20" ht="12.75">
      <c r="A62" s="66" t="s">
        <v>1805</v>
      </c>
      <c r="B62" s="72">
        <v>40</v>
      </c>
      <c r="C62" s="67" t="s">
        <v>515</v>
      </c>
      <c r="D62" s="144" t="s">
        <v>813</v>
      </c>
      <c r="E62" s="145" t="s">
        <v>814</v>
      </c>
      <c r="F62" s="145" t="s">
        <v>815</v>
      </c>
      <c r="G62" s="145" t="s">
        <v>816</v>
      </c>
      <c r="H62" s="145" t="s">
        <v>1444</v>
      </c>
      <c r="I62" s="145" t="s">
        <v>593</v>
      </c>
      <c r="J62" s="145" t="s">
        <v>1394</v>
      </c>
      <c r="K62" s="145" t="s">
        <v>1445</v>
      </c>
      <c r="L62" s="145" t="s">
        <v>1806</v>
      </c>
      <c r="M62" s="145" t="s">
        <v>1807</v>
      </c>
      <c r="N62" s="145" t="s">
        <v>1808</v>
      </c>
      <c r="O62" s="145" t="s">
        <v>1809</v>
      </c>
      <c r="P62" s="146" t="s">
        <v>1810</v>
      </c>
      <c r="Q62" s="61" t="s">
        <v>676</v>
      </c>
      <c r="R62" s="62" t="s">
        <v>1811</v>
      </c>
      <c r="S62" s="53"/>
      <c r="T62" s="136"/>
    </row>
    <row r="63" spans="1:20" ht="12.75">
      <c r="A63" s="63" t="s">
        <v>76</v>
      </c>
      <c r="B63" s="68"/>
      <c r="C63" s="69" t="s">
        <v>280</v>
      </c>
      <c r="D63" s="147" t="s">
        <v>1005</v>
      </c>
      <c r="E63" s="148" t="s">
        <v>822</v>
      </c>
      <c r="F63" s="148" t="s">
        <v>791</v>
      </c>
      <c r="G63" s="148" t="s">
        <v>862</v>
      </c>
      <c r="H63" s="148" t="s">
        <v>1446</v>
      </c>
      <c r="I63" s="148" t="s">
        <v>1447</v>
      </c>
      <c r="J63" s="148" t="s">
        <v>1399</v>
      </c>
      <c r="K63" s="148" t="s">
        <v>1399</v>
      </c>
      <c r="L63" s="148" t="s">
        <v>858</v>
      </c>
      <c r="M63" s="148" t="s">
        <v>756</v>
      </c>
      <c r="N63" s="148" t="s">
        <v>689</v>
      </c>
      <c r="O63" s="148" t="s">
        <v>1510</v>
      </c>
      <c r="P63" s="149" t="s">
        <v>1530</v>
      </c>
      <c r="Q63" s="70"/>
      <c r="R63" s="71" t="s">
        <v>1812</v>
      </c>
      <c r="S63" s="53"/>
      <c r="T63" s="136"/>
    </row>
    <row r="64" spans="1:20" ht="12.75">
      <c r="A64" s="66" t="s">
        <v>1813</v>
      </c>
      <c r="B64" s="72">
        <v>37</v>
      </c>
      <c r="C64" s="67" t="s">
        <v>512</v>
      </c>
      <c r="D64" s="144" t="s">
        <v>785</v>
      </c>
      <c r="E64" s="145" t="s">
        <v>786</v>
      </c>
      <c r="F64" s="145" t="s">
        <v>787</v>
      </c>
      <c r="G64" s="145" t="s">
        <v>788</v>
      </c>
      <c r="H64" s="145" t="s">
        <v>1452</v>
      </c>
      <c r="I64" s="145" t="s">
        <v>1453</v>
      </c>
      <c r="J64" s="145" t="s">
        <v>1454</v>
      </c>
      <c r="K64" s="145" t="s">
        <v>1455</v>
      </c>
      <c r="L64" s="145" t="s">
        <v>1814</v>
      </c>
      <c r="M64" s="145" t="s">
        <v>1815</v>
      </c>
      <c r="N64" s="145" t="s">
        <v>1816</v>
      </c>
      <c r="O64" s="145" t="s">
        <v>1817</v>
      </c>
      <c r="P64" s="146" t="s">
        <v>1818</v>
      </c>
      <c r="Q64" s="61"/>
      <c r="R64" s="62" t="s">
        <v>1819</v>
      </c>
      <c r="S64" s="53"/>
      <c r="T64" s="136"/>
    </row>
    <row r="65" spans="1:20" ht="12.75">
      <c r="A65" s="63" t="s">
        <v>76</v>
      </c>
      <c r="B65" s="68"/>
      <c r="C65" s="69" t="s">
        <v>274</v>
      </c>
      <c r="D65" s="147" t="s">
        <v>924</v>
      </c>
      <c r="E65" s="148" t="s">
        <v>890</v>
      </c>
      <c r="F65" s="148" t="s">
        <v>756</v>
      </c>
      <c r="G65" s="148" t="s">
        <v>879</v>
      </c>
      <c r="H65" s="148" t="s">
        <v>876</v>
      </c>
      <c r="I65" s="148" t="s">
        <v>823</v>
      </c>
      <c r="J65" s="148" t="s">
        <v>822</v>
      </c>
      <c r="K65" s="148" t="s">
        <v>1415</v>
      </c>
      <c r="L65" s="148" t="s">
        <v>729</v>
      </c>
      <c r="M65" s="148" t="s">
        <v>1510</v>
      </c>
      <c r="N65" s="148" t="s">
        <v>1416</v>
      </c>
      <c r="O65" s="148" t="s">
        <v>1414</v>
      </c>
      <c r="P65" s="149" t="s">
        <v>1372</v>
      </c>
      <c r="Q65" s="70"/>
      <c r="R65" s="71" t="s">
        <v>1820</v>
      </c>
      <c r="S65" s="53"/>
      <c r="T65" s="136"/>
    </row>
    <row r="66" spans="1:20" ht="12.75">
      <c r="A66" s="66" t="s">
        <v>1821</v>
      </c>
      <c r="B66" s="72">
        <v>43</v>
      </c>
      <c r="C66" s="67" t="s">
        <v>518</v>
      </c>
      <c r="D66" s="144" t="s">
        <v>818</v>
      </c>
      <c r="E66" s="145" t="s">
        <v>819</v>
      </c>
      <c r="F66" s="145" t="s">
        <v>820</v>
      </c>
      <c r="G66" s="145" t="s">
        <v>755</v>
      </c>
      <c r="H66" s="145" t="s">
        <v>1448</v>
      </c>
      <c r="I66" s="145" t="s">
        <v>604</v>
      </c>
      <c r="J66" s="145" t="s">
        <v>1449</v>
      </c>
      <c r="K66" s="145" t="s">
        <v>1450</v>
      </c>
      <c r="L66" s="145" t="s">
        <v>1822</v>
      </c>
      <c r="M66" s="145" t="s">
        <v>720</v>
      </c>
      <c r="N66" s="145" t="s">
        <v>1823</v>
      </c>
      <c r="O66" s="145" t="s">
        <v>1824</v>
      </c>
      <c r="P66" s="146" t="s">
        <v>1825</v>
      </c>
      <c r="Q66" s="61"/>
      <c r="R66" s="62" t="s">
        <v>1826</v>
      </c>
      <c r="S66" s="53"/>
      <c r="T66" s="136"/>
    </row>
    <row r="67" spans="1:20" ht="12.75">
      <c r="A67" s="63" t="s">
        <v>76</v>
      </c>
      <c r="B67" s="68"/>
      <c r="C67" s="69" t="s">
        <v>283</v>
      </c>
      <c r="D67" s="147" t="s">
        <v>876</v>
      </c>
      <c r="E67" s="148" t="s">
        <v>790</v>
      </c>
      <c r="F67" s="148" t="s">
        <v>822</v>
      </c>
      <c r="G67" s="148" t="s">
        <v>876</v>
      </c>
      <c r="H67" s="148" t="s">
        <v>1004</v>
      </c>
      <c r="I67" s="148" t="s">
        <v>1451</v>
      </c>
      <c r="J67" s="148" t="s">
        <v>790</v>
      </c>
      <c r="K67" s="148" t="s">
        <v>1451</v>
      </c>
      <c r="L67" s="148" t="s">
        <v>1827</v>
      </c>
      <c r="M67" s="148" t="s">
        <v>1414</v>
      </c>
      <c r="N67" s="148" t="s">
        <v>1828</v>
      </c>
      <c r="O67" s="148" t="s">
        <v>1399</v>
      </c>
      <c r="P67" s="149" t="s">
        <v>1644</v>
      </c>
      <c r="Q67" s="70"/>
      <c r="R67" s="71" t="s">
        <v>1829</v>
      </c>
      <c r="S67" s="53"/>
      <c r="T67" s="136"/>
    </row>
    <row r="68" spans="1:20" ht="12.75">
      <c r="A68" s="66" t="s">
        <v>1830</v>
      </c>
      <c r="B68" s="72">
        <v>39</v>
      </c>
      <c r="C68" s="67" t="s">
        <v>514</v>
      </c>
      <c r="D68" s="144" t="s">
        <v>779</v>
      </c>
      <c r="E68" s="145" t="s">
        <v>780</v>
      </c>
      <c r="F68" s="145" t="s">
        <v>781</v>
      </c>
      <c r="G68" s="145" t="s">
        <v>782</v>
      </c>
      <c r="H68" s="145" t="s">
        <v>1456</v>
      </c>
      <c r="I68" s="145" t="s">
        <v>1457</v>
      </c>
      <c r="J68" s="145" t="s">
        <v>1458</v>
      </c>
      <c r="K68" s="145" t="s">
        <v>1459</v>
      </c>
      <c r="L68" s="145" t="s">
        <v>1831</v>
      </c>
      <c r="M68" s="145" t="s">
        <v>1832</v>
      </c>
      <c r="N68" s="145" t="s">
        <v>1833</v>
      </c>
      <c r="O68" s="145" t="s">
        <v>1834</v>
      </c>
      <c r="P68" s="146" t="s">
        <v>1835</v>
      </c>
      <c r="Q68" s="61"/>
      <c r="R68" s="62" t="s">
        <v>1836</v>
      </c>
      <c r="S68" s="53"/>
      <c r="T68" s="136"/>
    </row>
    <row r="69" spans="1:20" ht="12.75">
      <c r="A69" s="63" t="s">
        <v>102</v>
      </c>
      <c r="B69" s="68"/>
      <c r="C69" s="69" t="s">
        <v>107</v>
      </c>
      <c r="D69" s="147" t="s">
        <v>1006</v>
      </c>
      <c r="E69" s="148" t="s">
        <v>1202</v>
      </c>
      <c r="F69" s="148" t="s">
        <v>878</v>
      </c>
      <c r="G69" s="148" t="s">
        <v>801</v>
      </c>
      <c r="H69" s="148" t="s">
        <v>1460</v>
      </c>
      <c r="I69" s="148" t="s">
        <v>896</v>
      </c>
      <c r="J69" s="148" t="s">
        <v>896</v>
      </c>
      <c r="K69" s="148" t="s">
        <v>1461</v>
      </c>
      <c r="L69" s="148" t="s">
        <v>1837</v>
      </c>
      <c r="M69" s="148" t="s">
        <v>790</v>
      </c>
      <c r="N69" s="148" t="s">
        <v>1003</v>
      </c>
      <c r="O69" s="148" t="s">
        <v>1424</v>
      </c>
      <c r="P69" s="149" t="s">
        <v>1003</v>
      </c>
      <c r="Q69" s="70"/>
      <c r="R69" s="71" t="s">
        <v>1838</v>
      </c>
      <c r="S69" s="53"/>
      <c r="T69" s="136"/>
    </row>
    <row r="70" spans="1:20" ht="12.75">
      <c r="A70" s="66" t="s">
        <v>1839</v>
      </c>
      <c r="B70" s="72">
        <v>45</v>
      </c>
      <c r="C70" s="67" t="s">
        <v>520</v>
      </c>
      <c r="D70" s="144" t="s">
        <v>825</v>
      </c>
      <c r="E70" s="145" t="s">
        <v>826</v>
      </c>
      <c r="F70" s="145" t="s">
        <v>827</v>
      </c>
      <c r="G70" s="145" t="s">
        <v>828</v>
      </c>
      <c r="H70" s="145" t="s">
        <v>1462</v>
      </c>
      <c r="I70" s="145" t="s">
        <v>1463</v>
      </c>
      <c r="J70" s="145" t="s">
        <v>1464</v>
      </c>
      <c r="K70" s="145" t="s">
        <v>1465</v>
      </c>
      <c r="L70" s="145" t="s">
        <v>1840</v>
      </c>
      <c r="M70" s="145" t="s">
        <v>1841</v>
      </c>
      <c r="N70" s="145" t="s">
        <v>1842</v>
      </c>
      <c r="O70" s="145" t="s">
        <v>871</v>
      </c>
      <c r="P70" s="146" t="s">
        <v>1843</v>
      </c>
      <c r="Q70" s="61"/>
      <c r="R70" s="62" t="s">
        <v>1844</v>
      </c>
      <c r="S70" s="53"/>
      <c r="T70" s="136"/>
    </row>
    <row r="71" spans="1:20" ht="12.75">
      <c r="A71" s="63" t="s">
        <v>72</v>
      </c>
      <c r="B71" s="68"/>
      <c r="C71" s="69" t="s">
        <v>84</v>
      </c>
      <c r="D71" s="147" t="s">
        <v>873</v>
      </c>
      <c r="E71" s="148" t="s">
        <v>875</v>
      </c>
      <c r="F71" s="148" t="s">
        <v>817</v>
      </c>
      <c r="G71" s="148" t="s">
        <v>880</v>
      </c>
      <c r="H71" s="148" t="s">
        <v>873</v>
      </c>
      <c r="I71" s="148" t="s">
        <v>1466</v>
      </c>
      <c r="J71" s="148" t="s">
        <v>1466</v>
      </c>
      <c r="K71" s="148" t="s">
        <v>1467</v>
      </c>
      <c r="L71" s="148" t="s">
        <v>823</v>
      </c>
      <c r="M71" s="148" t="s">
        <v>1845</v>
      </c>
      <c r="N71" s="148" t="s">
        <v>1846</v>
      </c>
      <c r="O71" s="148" t="s">
        <v>1847</v>
      </c>
      <c r="P71" s="149" t="s">
        <v>1356</v>
      </c>
      <c r="Q71" s="70"/>
      <c r="R71" s="71" t="s">
        <v>1848</v>
      </c>
      <c r="S71" s="53"/>
      <c r="T71" s="136"/>
    </row>
    <row r="72" spans="1:20" ht="12.75">
      <c r="A72" s="66" t="s">
        <v>1849</v>
      </c>
      <c r="B72" s="72">
        <v>35</v>
      </c>
      <c r="C72" s="67" t="s">
        <v>510</v>
      </c>
      <c r="D72" s="144" t="s">
        <v>794</v>
      </c>
      <c r="E72" s="145" t="s">
        <v>795</v>
      </c>
      <c r="F72" s="145" t="s">
        <v>437</v>
      </c>
      <c r="G72" s="145" t="s">
        <v>796</v>
      </c>
      <c r="H72" s="145" t="s">
        <v>1468</v>
      </c>
      <c r="I72" s="145" t="s">
        <v>1469</v>
      </c>
      <c r="J72" s="145" t="s">
        <v>1470</v>
      </c>
      <c r="K72" s="145" t="s">
        <v>1471</v>
      </c>
      <c r="L72" s="145" t="s">
        <v>1850</v>
      </c>
      <c r="M72" s="145" t="s">
        <v>1457</v>
      </c>
      <c r="N72" s="145" t="s">
        <v>1851</v>
      </c>
      <c r="O72" s="145" t="s">
        <v>1298</v>
      </c>
      <c r="P72" s="146" t="s">
        <v>647</v>
      </c>
      <c r="Q72" s="61" t="s">
        <v>1582</v>
      </c>
      <c r="R72" s="62" t="s">
        <v>1852</v>
      </c>
      <c r="S72" s="53"/>
      <c r="T72" s="136"/>
    </row>
    <row r="73" spans="1:20" ht="12.75">
      <c r="A73" s="63" t="s">
        <v>102</v>
      </c>
      <c r="B73" s="68"/>
      <c r="C73" s="69" t="s">
        <v>2</v>
      </c>
      <c r="D73" s="147" t="s">
        <v>1007</v>
      </c>
      <c r="E73" s="148" t="s">
        <v>918</v>
      </c>
      <c r="F73" s="148" t="s">
        <v>869</v>
      </c>
      <c r="G73" s="148" t="s">
        <v>811</v>
      </c>
      <c r="H73" s="148" t="s">
        <v>1201</v>
      </c>
      <c r="I73" s="148" t="s">
        <v>1472</v>
      </c>
      <c r="J73" s="148" t="s">
        <v>1407</v>
      </c>
      <c r="K73" s="148" t="s">
        <v>1473</v>
      </c>
      <c r="L73" s="148" t="s">
        <v>822</v>
      </c>
      <c r="M73" s="148" t="s">
        <v>1853</v>
      </c>
      <c r="N73" s="148" t="s">
        <v>1854</v>
      </c>
      <c r="O73" s="148" t="s">
        <v>1387</v>
      </c>
      <c r="P73" s="149" t="s">
        <v>448</v>
      </c>
      <c r="Q73" s="70"/>
      <c r="R73" s="71" t="s">
        <v>1855</v>
      </c>
      <c r="S73" s="53"/>
      <c r="T73" s="136"/>
    </row>
    <row r="74" spans="1:20" ht="12.75">
      <c r="A74" s="66" t="s">
        <v>1856</v>
      </c>
      <c r="B74" s="72">
        <v>21</v>
      </c>
      <c r="C74" s="67" t="s">
        <v>496</v>
      </c>
      <c r="D74" s="144" t="s">
        <v>586</v>
      </c>
      <c r="E74" s="145" t="s">
        <v>555</v>
      </c>
      <c r="F74" s="145" t="s">
        <v>464</v>
      </c>
      <c r="G74" s="145" t="s">
        <v>587</v>
      </c>
      <c r="H74" s="145" t="s">
        <v>1253</v>
      </c>
      <c r="I74" s="145" t="s">
        <v>1254</v>
      </c>
      <c r="J74" s="145" t="s">
        <v>1255</v>
      </c>
      <c r="K74" s="145" t="s">
        <v>1256</v>
      </c>
      <c r="L74" s="145" t="s">
        <v>1857</v>
      </c>
      <c r="M74" s="145" t="s">
        <v>1858</v>
      </c>
      <c r="N74" s="145" t="s">
        <v>1859</v>
      </c>
      <c r="O74" s="145" t="s">
        <v>1860</v>
      </c>
      <c r="P74" s="146" t="s">
        <v>1861</v>
      </c>
      <c r="Q74" s="61"/>
      <c r="R74" s="62" t="s">
        <v>1862</v>
      </c>
      <c r="S74" s="53"/>
      <c r="T74" s="136"/>
    </row>
    <row r="75" spans="1:20" ht="12.75">
      <c r="A75" s="63" t="s">
        <v>128</v>
      </c>
      <c r="B75" s="68"/>
      <c r="C75" s="69" t="s">
        <v>263</v>
      </c>
      <c r="D75" s="147" t="s">
        <v>583</v>
      </c>
      <c r="E75" s="148" t="s">
        <v>845</v>
      </c>
      <c r="F75" s="148" t="s">
        <v>482</v>
      </c>
      <c r="G75" s="148" t="s">
        <v>568</v>
      </c>
      <c r="H75" s="148" t="s">
        <v>844</v>
      </c>
      <c r="I75" s="148" t="s">
        <v>1262</v>
      </c>
      <c r="J75" s="148" t="s">
        <v>482</v>
      </c>
      <c r="K75" s="148" t="s">
        <v>1257</v>
      </c>
      <c r="L75" s="148" t="s">
        <v>914</v>
      </c>
      <c r="M75" s="148" t="s">
        <v>583</v>
      </c>
      <c r="N75" s="148" t="s">
        <v>1408</v>
      </c>
      <c r="O75" s="148" t="s">
        <v>1863</v>
      </c>
      <c r="P75" s="149" t="s">
        <v>823</v>
      </c>
      <c r="Q75" s="70"/>
      <c r="R75" s="71" t="s">
        <v>1864</v>
      </c>
      <c r="S75" s="53"/>
      <c r="T75" s="136"/>
    </row>
    <row r="76" spans="1:20" ht="12.75">
      <c r="A76" s="66" t="s">
        <v>1865</v>
      </c>
      <c r="B76" s="72">
        <v>44</v>
      </c>
      <c r="C76" s="67" t="s">
        <v>519</v>
      </c>
      <c r="D76" s="144" t="s">
        <v>892</v>
      </c>
      <c r="E76" s="145" t="s">
        <v>893</v>
      </c>
      <c r="F76" s="145" t="s">
        <v>894</v>
      </c>
      <c r="G76" s="145" t="s">
        <v>895</v>
      </c>
      <c r="H76" s="145" t="s">
        <v>1474</v>
      </c>
      <c r="I76" s="145" t="s">
        <v>1475</v>
      </c>
      <c r="J76" s="145" t="s">
        <v>1476</v>
      </c>
      <c r="K76" s="145" t="s">
        <v>1477</v>
      </c>
      <c r="L76" s="145" t="s">
        <v>1866</v>
      </c>
      <c r="M76" s="145" t="s">
        <v>1490</v>
      </c>
      <c r="N76" s="145" t="s">
        <v>1867</v>
      </c>
      <c r="O76" s="145" t="s">
        <v>1868</v>
      </c>
      <c r="P76" s="146" t="s">
        <v>1869</v>
      </c>
      <c r="Q76" s="61"/>
      <c r="R76" s="62" t="s">
        <v>1870</v>
      </c>
      <c r="S76" s="53"/>
      <c r="T76" s="136"/>
    </row>
    <row r="77" spans="1:20" ht="12.75">
      <c r="A77" s="63" t="s">
        <v>102</v>
      </c>
      <c r="B77" s="68"/>
      <c r="C77" s="69" t="s">
        <v>6</v>
      </c>
      <c r="D77" s="147" t="s">
        <v>896</v>
      </c>
      <c r="E77" s="148" t="s">
        <v>1203</v>
      </c>
      <c r="F77" s="148" t="s">
        <v>897</v>
      </c>
      <c r="G77" s="148" t="s">
        <v>798</v>
      </c>
      <c r="H77" s="148" t="s">
        <v>881</v>
      </c>
      <c r="I77" s="148" t="s">
        <v>1478</v>
      </c>
      <c r="J77" s="148" t="s">
        <v>1479</v>
      </c>
      <c r="K77" s="148" t="s">
        <v>1478</v>
      </c>
      <c r="L77" s="148" t="s">
        <v>1871</v>
      </c>
      <c r="M77" s="148" t="s">
        <v>1846</v>
      </c>
      <c r="N77" s="148" t="s">
        <v>791</v>
      </c>
      <c r="O77" s="148" t="s">
        <v>1872</v>
      </c>
      <c r="P77" s="149" t="s">
        <v>830</v>
      </c>
      <c r="Q77" s="70"/>
      <c r="R77" s="71" t="s">
        <v>1873</v>
      </c>
      <c r="S77" s="53"/>
      <c r="T77" s="136"/>
    </row>
    <row r="78" spans="1:20" ht="12.75">
      <c r="A78" s="66" t="s">
        <v>1874</v>
      </c>
      <c r="B78" s="72">
        <v>30</v>
      </c>
      <c r="C78" s="67" t="s">
        <v>505</v>
      </c>
      <c r="D78" s="144" t="s">
        <v>773</v>
      </c>
      <c r="E78" s="145" t="s">
        <v>774</v>
      </c>
      <c r="F78" s="145" t="s">
        <v>775</v>
      </c>
      <c r="G78" s="145" t="s">
        <v>776</v>
      </c>
      <c r="H78" s="145" t="s">
        <v>1491</v>
      </c>
      <c r="I78" s="145" t="s">
        <v>1492</v>
      </c>
      <c r="J78" s="145" t="s">
        <v>1493</v>
      </c>
      <c r="K78" s="145" t="s">
        <v>1494</v>
      </c>
      <c r="L78" s="145" t="s">
        <v>1875</v>
      </c>
      <c r="M78" s="145" t="s">
        <v>1876</v>
      </c>
      <c r="N78" s="145" t="s">
        <v>1877</v>
      </c>
      <c r="O78" s="145" t="s">
        <v>1878</v>
      </c>
      <c r="P78" s="146" t="s">
        <v>1879</v>
      </c>
      <c r="Q78" s="61" t="s">
        <v>676</v>
      </c>
      <c r="R78" s="62" t="s">
        <v>1880</v>
      </c>
      <c r="S78" s="53"/>
      <c r="T78" s="136"/>
    </row>
    <row r="79" spans="1:20" ht="12.75">
      <c r="A79" s="63" t="s">
        <v>102</v>
      </c>
      <c r="B79" s="68"/>
      <c r="C79" s="69" t="s">
        <v>8</v>
      </c>
      <c r="D79" s="147" t="s">
        <v>881</v>
      </c>
      <c r="E79" s="148" t="s">
        <v>1201</v>
      </c>
      <c r="F79" s="148" t="s">
        <v>868</v>
      </c>
      <c r="G79" s="148" t="s">
        <v>877</v>
      </c>
      <c r="H79" s="148" t="s">
        <v>1495</v>
      </c>
      <c r="I79" s="148" t="s">
        <v>1496</v>
      </c>
      <c r="J79" s="148" t="s">
        <v>1497</v>
      </c>
      <c r="K79" s="148" t="s">
        <v>896</v>
      </c>
      <c r="L79" s="148" t="s">
        <v>1872</v>
      </c>
      <c r="M79" s="148" t="s">
        <v>1881</v>
      </c>
      <c r="N79" s="148" t="s">
        <v>1795</v>
      </c>
      <c r="O79" s="148" t="s">
        <v>1382</v>
      </c>
      <c r="P79" s="149" t="s">
        <v>1881</v>
      </c>
      <c r="Q79" s="70"/>
      <c r="R79" s="71" t="s">
        <v>1882</v>
      </c>
      <c r="S79" s="53"/>
      <c r="T79" s="136"/>
    </row>
    <row r="80" spans="1:20" ht="12.75">
      <c r="A80" s="66" t="s">
        <v>1883</v>
      </c>
      <c r="B80" s="72">
        <v>210</v>
      </c>
      <c r="C80" s="67" t="s">
        <v>485</v>
      </c>
      <c r="D80" s="144" t="s">
        <v>607</v>
      </c>
      <c r="E80" s="145" t="s">
        <v>608</v>
      </c>
      <c r="F80" s="145" t="s">
        <v>609</v>
      </c>
      <c r="G80" s="145" t="s">
        <v>610</v>
      </c>
      <c r="H80" s="145" t="s">
        <v>1328</v>
      </c>
      <c r="I80" s="145" t="s">
        <v>1329</v>
      </c>
      <c r="J80" s="145" t="s">
        <v>1330</v>
      </c>
      <c r="K80" s="145" t="s">
        <v>1331</v>
      </c>
      <c r="L80" s="145" t="s">
        <v>1884</v>
      </c>
      <c r="M80" s="145" t="s">
        <v>1885</v>
      </c>
      <c r="N80" s="145" t="s">
        <v>1886</v>
      </c>
      <c r="O80" s="145" t="s">
        <v>1887</v>
      </c>
      <c r="P80" s="146" t="s">
        <v>1888</v>
      </c>
      <c r="Q80" s="61"/>
      <c r="R80" s="62" t="s">
        <v>1889</v>
      </c>
      <c r="S80" s="53"/>
      <c r="T80" s="136"/>
    </row>
    <row r="81" spans="1:20" ht="12.75">
      <c r="A81" s="63" t="s">
        <v>114</v>
      </c>
      <c r="B81" s="68"/>
      <c r="C81" s="69" t="s">
        <v>77</v>
      </c>
      <c r="D81" s="147" t="s">
        <v>866</v>
      </c>
      <c r="E81" s="148" t="s">
        <v>865</v>
      </c>
      <c r="F81" s="148" t="s">
        <v>860</v>
      </c>
      <c r="G81" s="148" t="s">
        <v>867</v>
      </c>
      <c r="H81" s="148" t="s">
        <v>865</v>
      </c>
      <c r="I81" s="148" t="s">
        <v>1107</v>
      </c>
      <c r="J81" s="148" t="s">
        <v>1436</v>
      </c>
      <c r="K81" s="148" t="s">
        <v>1510</v>
      </c>
      <c r="L81" s="148" t="s">
        <v>1451</v>
      </c>
      <c r="M81" s="148" t="s">
        <v>1890</v>
      </c>
      <c r="N81" s="148" t="s">
        <v>1415</v>
      </c>
      <c r="O81" s="148" t="s">
        <v>764</v>
      </c>
      <c r="P81" s="149" t="s">
        <v>1478</v>
      </c>
      <c r="Q81" s="70"/>
      <c r="R81" s="71" t="s">
        <v>1891</v>
      </c>
      <c r="S81" s="53"/>
      <c r="T81" s="136"/>
    </row>
    <row r="82" spans="1:20" ht="12.75">
      <c r="A82" s="66" t="s">
        <v>1892</v>
      </c>
      <c r="B82" s="72">
        <v>49</v>
      </c>
      <c r="C82" s="67" t="s">
        <v>524</v>
      </c>
      <c r="D82" s="144" t="s">
        <v>884</v>
      </c>
      <c r="E82" s="145" t="s">
        <v>885</v>
      </c>
      <c r="F82" s="145" t="s">
        <v>886</v>
      </c>
      <c r="G82" s="145" t="s">
        <v>887</v>
      </c>
      <c r="H82" s="145" t="s">
        <v>1482</v>
      </c>
      <c r="I82" s="145" t="s">
        <v>720</v>
      </c>
      <c r="J82" s="145" t="s">
        <v>1483</v>
      </c>
      <c r="K82" s="145" t="s">
        <v>1484</v>
      </c>
      <c r="L82" s="145" t="s">
        <v>1893</v>
      </c>
      <c r="M82" s="145" t="s">
        <v>1894</v>
      </c>
      <c r="N82" s="145" t="s">
        <v>1895</v>
      </c>
      <c r="O82" s="145" t="s">
        <v>1896</v>
      </c>
      <c r="P82" s="146" t="s">
        <v>1897</v>
      </c>
      <c r="Q82" s="61"/>
      <c r="R82" s="62" t="s">
        <v>1898</v>
      </c>
      <c r="S82" s="53"/>
      <c r="T82" s="136"/>
    </row>
    <row r="83" spans="1:20" ht="12.75">
      <c r="A83" s="63" t="s">
        <v>76</v>
      </c>
      <c r="B83" s="68"/>
      <c r="C83" s="69" t="s">
        <v>107</v>
      </c>
      <c r="D83" s="147" t="s">
        <v>927</v>
      </c>
      <c r="E83" s="148" t="s">
        <v>927</v>
      </c>
      <c r="F83" s="148" t="s">
        <v>889</v>
      </c>
      <c r="G83" s="148" t="s">
        <v>890</v>
      </c>
      <c r="H83" s="148" t="s">
        <v>1485</v>
      </c>
      <c r="I83" s="148" t="s">
        <v>1486</v>
      </c>
      <c r="J83" s="148" t="s">
        <v>925</v>
      </c>
      <c r="K83" s="148" t="s">
        <v>890</v>
      </c>
      <c r="L83" s="148" t="s">
        <v>889</v>
      </c>
      <c r="M83" s="148" t="s">
        <v>1899</v>
      </c>
      <c r="N83" s="148" t="s">
        <v>1900</v>
      </c>
      <c r="O83" s="148" t="s">
        <v>1900</v>
      </c>
      <c r="P83" s="149" t="s">
        <v>1890</v>
      </c>
      <c r="Q83" s="70"/>
      <c r="R83" s="71" t="s">
        <v>1901</v>
      </c>
      <c r="S83" s="53"/>
      <c r="T83" s="136"/>
    </row>
    <row r="84" spans="1:20" ht="12.75">
      <c r="A84" s="66" t="s">
        <v>1902</v>
      </c>
      <c r="B84" s="72">
        <v>51</v>
      </c>
      <c r="C84" s="67" t="s">
        <v>526</v>
      </c>
      <c r="D84" s="144" t="s">
        <v>919</v>
      </c>
      <c r="E84" s="145" t="s">
        <v>920</v>
      </c>
      <c r="F84" s="145" t="s">
        <v>921</v>
      </c>
      <c r="G84" s="145" t="s">
        <v>922</v>
      </c>
      <c r="H84" s="145" t="s">
        <v>1487</v>
      </c>
      <c r="I84" s="145" t="s">
        <v>1488</v>
      </c>
      <c r="J84" s="145" t="s">
        <v>1489</v>
      </c>
      <c r="K84" s="145" t="s">
        <v>1490</v>
      </c>
      <c r="L84" s="145" t="s">
        <v>1903</v>
      </c>
      <c r="M84" s="145" t="s">
        <v>1904</v>
      </c>
      <c r="N84" s="145" t="s">
        <v>1905</v>
      </c>
      <c r="O84" s="145" t="s">
        <v>1906</v>
      </c>
      <c r="P84" s="146" t="s">
        <v>1907</v>
      </c>
      <c r="Q84" s="61" t="s">
        <v>1582</v>
      </c>
      <c r="R84" s="62" t="s">
        <v>1908</v>
      </c>
      <c r="S84" s="53"/>
      <c r="T84" s="136"/>
    </row>
    <row r="85" spans="1:20" ht="12.75">
      <c r="A85" s="63" t="s">
        <v>72</v>
      </c>
      <c r="B85" s="68"/>
      <c r="C85" s="69" t="s">
        <v>201</v>
      </c>
      <c r="D85" s="147" t="s">
        <v>1008</v>
      </c>
      <c r="E85" s="148" t="s">
        <v>924</v>
      </c>
      <c r="F85" s="148" t="s">
        <v>910</v>
      </c>
      <c r="G85" s="148" t="s">
        <v>925</v>
      </c>
      <c r="H85" s="148" t="s">
        <v>1472</v>
      </c>
      <c r="I85" s="148" t="s">
        <v>925</v>
      </c>
      <c r="J85" s="148" t="s">
        <v>1008</v>
      </c>
      <c r="K85" s="148" t="s">
        <v>1486</v>
      </c>
      <c r="L85" s="148" t="s">
        <v>1466</v>
      </c>
      <c r="M85" s="148" t="s">
        <v>1909</v>
      </c>
      <c r="N85" s="148" t="s">
        <v>1479</v>
      </c>
      <c r="O85" s="148" t="s">
        <v>1446</v>
      </c>
      <c r="P85" s="149" t="s">
        <v>589</v>
      </c>
      <c r="Q85" s="70"/>
      <c r="R85" s="71" t="s">
        <v>1910</v>
      </c>
      <c r="S85" s="53"/>
      <c r="T85" s="136"/>
    </row>
    <row r="86" spans="1:20" ht="12.75">
      <c r="A86" s="66" t="s">
        <v>1911</v>
      </c>
      <c r="B86" s="72">
        <v>53</v>
      </c>
      <c r="C86" s="67" t="s">
        <v>528</v>
      </c>
      <c r="D86" s="144" t="s">
        <v>930</v>
      </c>
      <c r="E86" s="145" t="s">
        <v>930</v>
      </c>
      <c r="F86" s="145" t="s">
        <v>931</v>
      </c>
      <c r="G86" s="145" t="s">
        <v>932</v>
      </c>
      <c r="H86" s="145" t="s">
        <v>1498</v>
      </c>
      <c r="I86" s="145" t="s">
        <v>1499</v>
      </c>
      <c r="J86" s="145" t="s">
        <v>1500</v>
      </c>
      <c r="K86" s="145" t="s">
        <v>818</v>
      </c>
      <c r="L86" s="145" t="s">
        <v>1912</v>
      </c>
      <c r="M86" s="145" t="s">
        <v>1913</v>
      </c>
      <c r="N86" s="145" t="s">
        <v>1914</v>
      </c>
      <c r="O86" s="145" t="s">
        <v>1915</v>
      </c>
      <c r="P86" s="146" t="s">
        <v>1916</v>
      </c>
      <c r="Q86" s="61"/>
      <c r="R86" s="62" t="s">
        <v>1917</v>
      </c>
      <c r="S86" s="53"/>
      <c r="T86" s="136"/>
    </row>
    <row r="87" spans="1:20" ht="12.75">
      <c r="A87" s="63" t="s">
        <v>296</v>
      </c>
      <c r="B87" s="68"/>
      <c r="C87" s="69" t="s">
        <v>299</v>
      </c>
      <c r="D87" s="147" t="s">
        <v>934</v>
      </c>
      <c r="E87" s="148" t="s">
        <v>935</v>
      </c>
      <c r="F87" s="148" t="s">
        <v>936</v>
      </c>
      <c r="G87" s="148" t="s">
        <v>936</v>
      </c>
      <c r="H87" s="148" t="s">
        <v>1501</v>
      </c>
      <c r="I87" s="148" t="s">
        <v>1502</v>
      </c>
      <c r="J87" s="148" t="s">
        <v>1503</v>
      </c>
      <c r="K87" s="148" t="s">
        <v>1504</v>
      </c>
      <c r="L87" s="148" t="s">
        <v>1918</v>
      </c>
      <c r="M87" s="148" t="s">
        <v>1919</v>
      </c>
      <c r="N87" s="148" t="s">
        <v>1920</v>
      </c>
      <c r="O87" s="148" t="s">
        <v>1921</v>
      </c>
      <c r="P87" s="149" t="s">
        <v>1920</v>
      </c>
      <c r="Q87" s="70"/>
      <c r="R87" s="71" t="s">
        <v>1922</v>
      </c>
      <c r="S87" s="53"/>
      <c r="T87" s="136"/>
    </row>
    <row r="88" spans="1:20" ht="12.75">
      <c r="A88" s="66" t="s">
        <v>1923</v>
      </c>
      <c r="B88" s="72">
        <v>202</v>
      </c>
      <c r="C88" s="67" t="s">
        <v>539</v>
      </c>
      <c r="D88" s="144" t="s">
        <v>621</v>
      </c>
      <c r="E88" s="145" t="s">
        <v>622</v>
      </c>
      <c r="F88" s="145" t="s">
        <v>1083</v>
      </c>
      <c r="G88" s="145" t="s">
        <v>1079</v>
      </c>
      <c r="H88" s="145" t="s">
        <v>1337</v>
      </c>
      <c r="I88" s="145" t="s">
        <v>1338</v>
      </c>
      <c r="J88" s="145" t="s">
        <v>1339</v>
      </c>
      <c r="K88" s="145" t="s">
        <v>1340</v>
      </c>
      <c r="L88" s="145" t="s">
        <v>1924</v>
      </c>
      <c r="M88" s="145" t="s">
        <v>1925</v>
      </c>
      <c r="N88" s="145" t="s">
        <v>1750</v>
      </c>
      <c r="O88" s="145" t="s">
        <v>1662</v>
      </c>
      <c r="P88" s="146" t="s">
        <v>1926</v>
      </c>
      <c r="Q88" s="61"/>
      <c r="R88" s="62" t="s">
        <v>1927</v>
      </c>
      <c r="S88" s="53"/>
      <c r="T88" s="136"/>
    </row>
    <row r="89" spans="1:20" ht="12.75">
      <c r="A89" s="63" t="s">
        <v>114</v>
      </c>
      <c r="B89" s="68"/>
      <c r="C89" s="69" t="s">
        <v>88</v>
      </c>
      <c r="D89" s="147" t="s">
        <v>753</v>
      </c>
      <c r="E89" s="148" t="s">
        <v>689</v>
      </c>
      <c r="F89" s="148" t="s">
        <v>1085</v>
      </c>
      <c r="G89" s="148" t="s">
        <v>968</v>
      </c>
      <c r="H89" s="148" t="s">
        <v>1543</v>
      </c>
      <c r="I89" s="148" t="s">
        <v>751</v>
      </c>
      <c r="J89" s="148" t="s">
        <v>656</v>
      </c>
      <c r="K89" s="148" t="s">
        <v>1410</v>
      </c>
      <c r="L89" s="148" t="s">
        <v>727</v>
      </c>
      <c r="M89" s="148" t="s">
        <v>727</v>
      </c>
      <c r="N89" s="148" t="s">
        <v>649</v>
      </c>
      <c r="O89" s="148" t="s">
        <v>856</v>
      </c>
      <c r="P89" s="149" t="s">
        <v>1754</v>
      </c>
      <c r="Q89" s="70"/>
      <c r="R89" s="71" t="s">
        <v>1928</v>
      </c>
      <c r="S89" s="53"/>
      <c r="T89" s="136"/>
    </row>
    <row r="90" spans="1:20" ht="12.75">
      <c r="A90" s="66" t="s">
        <v>1230</v>
      </c>
      <c r="B90" s="72">
        <v>200</v>
      </c>
      <c r="C90" s="67" t="s">
        <v>537</v>
      </c>
      <c r="D90" s="144" t="s">
        <v>905</v>
      </c>
      <c r="E90" s="145" t="s">
        <v>906</v>
      </c>
      <c r="F90" s="145" t="s">
        <v>907</v>
      </c>
      <c r="G90" s="145" t="s">
        <v>1079</v>
      </c>
      <c r="H90" s="145" t="s">
        <v>1333</v>
      </c>
      <c r="I90" s="145" t="s">
        <v>1334</v>
      </c>
      <c r="J90" s="145" t="s">
        <v>1335</v>
      </c>
      <c r="K90" s="145" t="s">
        <v>1336</v>
      </c>
      <c r="L90" s="145" t="s">
        <v>1929</v>
      </c>
      <c r="M90" s="145" t="s">
        <v>1930</v>
      </c>
      <c r="N90" s="145" t="s">
        <v>1931</v>
      </c>
      <c r="O90" s="145" t="s">
        <v>1932</v>
      </c>
      <c r="P90" s="146" t="s">
        <v>1933</v>
      </c>
      <c r="Q90" s="61"/>
      <c r="R90" s="62" t="s">
        <v>1934</v>
      </c>
      <c r="S90" s="53"/>
      <c r="T90" s="136"/>
    </row>
    <row r="91" spans="1:20" ht="12.75">
      <c r="A91" s="63" t="s">
        <v>114</v>
      </c>
      <c r="B91" s="68"/>
      <c r="C91" s="69" t="s">
        <v>319</v>
      </c>
      <c r="D91" s="147" t="s">
        <v>1009</v>
      </c>
      <c r="E91" s="148" t="s">
        <v>766</v>
      </c>
      <c r="F91" s="148" t="s">
        <v>807</v>
      </c>
      <c r="G91" s="148" t="s">
        <v>968</v>
      </c>
      <c r="H91" s="148" t="s">
        <v>1409</v>
      </c>
      <c r="I91" s="148" t="s">
        <v>1529</v>
      </c>
      <c r="J91" s="148" t="s">
        <v>1591</v>
      </c>
      <c r="K91" s="148" t="s">
        <v>1530</v>
      </c>
      <c r="L91" s="148" t="s">
        <v>863</v>
      </c>
      <c r="M91" s="148" t="s">
        <v>1935</v>
      </c>
      <c r="N91" s="148" t="s">
        <v>1936</v>
      </c>
      <c r="O91" s="148" t="s">
        <v>1467</v>
      </c>
      <c r="P91" s="149" t="s">
        <v>790</v>
      </c>
      <c r="Q91" s="70"/>
      <c r="R91" s="71" t="s">
        <v>1937</v>
      </c>
      <c r="S91" s="53"/>
      <c r="T91" s="136"/>
    </row>
    <row r="92" spans="1:20" ht="12.75">
      <c r="A92" s="66" t="s">
        <v>1938</v>
      </c>
      <c r="B92" s="72">
        <v>57</v>
      </c>
      <c r="C92" s="67" t="s">
        <v>532</v>
      </c>
      <c r="D92" s="144" t="s">
        <v>956</v>
      </c>
      <c r="E92" s="145" t="s">
        <v>957</v>
      </c>
      <c r="F92" s="145" t="s">
        <v>958</v>
      </c>
      <c r="G92" s="145" t="s">
        <v>959</v>
      </c>
      <c r="H92" s="145" t="s">
        <v>1511</v>
      </c>
      <c r="I92" s="145" t="s">
        <v>1512</v>
      </c>
      <c r="J92" s="145" t="s">
        <v>1513</v>
      </c>
      <c r="K92" s="145" t="s">
        <v>1514</v>
      </c>
      <c r="L92" s="145" t="s">
        <v>1939</v>
      </c>
      <c r="M92" s="145" t="s">
        <v>1940</v>
      </c>
      <c r="N92" s="145" t="s">
        <v>1941</v>
      </c>
      <c r="O92" s="145" t="s">
        <v>1499</v>
      </c>
      <c r="P92" s="146" t="s">
        <v>1942</v>
      </c>
      <c r="Q92" s="61"/>
      <c r="R92" s="62" t="s">
        <v>1943</v>
      </c>
      <c r="S92" s="53"/>
      <c r="T92" s="136"/>
    </row>
    <row r="93" spans="1:20" ht="12.75">
      <c r="A93" s="63" t="s">
        <v>296</v>
      </c>
      <c r="B93" s="68"/>
      <c r="C93" s="69" t="s">
        <v>302</v>
      </c>
      <c r="D93" s="147" t="s">
        <v>961</v>
      </c>
      <c r="E93" s="148" t="s">
        <v>973</v>
      </c>
      <c r="F93" s="148" t="s">
        <v>963</v>
      </c>
      <c r="G93" s="148" t="s">
        <v>946</v>
      </c>
      <c r="H93" s="148" t="s">
        <v>1515</v>
      </c>
      <c r="I93" s="148" t="s">
        <v>1501</v>
      </c>
      <c r="J93" s="148" t="s">
        <v>1516</v>
      </c>
      <c r="K93" s="148" t="s">
        <v>1517</v>
      </c>
      <c r="L93" s="148" t="s">
        <v>1944</v>
      </c>
      <c r="M93" s="148" t="s">
        <v>1945</v>
      </c>
      <c r="N93" s="148" t="s">
        <v>1006</v>
      </c>
      <c r="O93" s="148" t="s">
        <v>1946</v>
      </c>
      <c r="P93" s="149" t="s">
        <v>1947</v>
      </c>
      <c r="Q93" s="70"/>
      <c r="R93" s="71" t="s">
        <v>1948</v>
      </c>
      <c r="S93" s="53"/>
      <c r="T93" s="136"/>
    </row>
    <row r="94" spans="1:20" ht="12.75">
      <c r="A94" s="66" t="s">
        <v>1949</v>
      </c>
      <c r="B94" s="72">
        <v>33</v>
      </c>
      <c r="C94" s="67" t="s">
        <v>508</v>
      </c>
      <c r="D94" s="144" t="s">
        <v>908</v>
      </c>
      <c r="E94" s="145" t="s">
        <v>909</v>
      </c>
      <c r="F94" s="145" t="s">
        <v>1088</v>
      </c>
      <c r="G94" s="145" t="s">
        <v>1089</v>
      </c>
      <c r="H94" s="145" t="s">
        <v>1411</v>
      </c>
      <c r="I94" s="145" t="s">
        <v>593</v>
      </c>
      <c r="J94" s="145" t="s">
        <v>1412</v>
      </c>
      <c r="K94" s="145" t="s">
        <v>1413</v>
      </c>
      <c r="L94" s="145" t="s">
        <v>1950</v>
      </c>
      <c r="M94" s="145" t="s">
        <v>1807</v>
      </c>
      <c r="N94" s="145" t="s">
        <v>1951</v>
      </c>
      <c r="O94" s="145" t="s">
        <v>1952</v>
      </c>
      <c r="P94" s="146" t="s">
        <v>1953</v>
      </c>
      <c r="Q94" s="61"/>
      <c r="R94" s="62" t="s">
        <v>1954</v>
      </c>
      <c r="S94" s="53"/>
      <c r="T94" s="136"/>
    </row>
    <row r="95" spans="1:20" ht="12.75">
      <c r="A95" s="63" t="s">
        <v>79</v>
      </c>
      <c r="B95" s="68"/>
      <c r="C95" s="69" t="s">
        <v>69</v>
      </c>
      <c r="D95" s="147" t="s">
        <v>875</v>
      </c>
      <c r="E95" s="148" t="s">
        <v>873</v>
      </c>
      <c r="F95" s="148" t="s">
        <v>1091</v>
      </c>
      <c r="G95" s="148" t="s">
        <v>1092</v>
      </c>
      <c r="H95" s="148" t="s">
        <v>1544</v>
      </c>
      <c r="I95" s="148" t="s">
        <v>1467</v>
      </c>
      <c r="J95" s="148" t="s">
        <v>1451</v>
      </c>
      <c r="K95" s="148" t="s">
        <v>736</v>
      </c>
      <c r="L95" s="148" t="s">
        <v>736</v>
      </c>
      <c r="M95" s="148" t="s">
        <v>1828</v>
      </c>
      <c r="N95" s="148" t="s">
        <v>1890</v>
      </c>
      <c r="O95" s="148" t="s">
        <v>1828</v>
      </c>
      <c r="P95" s="149" t="s">
        <v>1955</v>
      </c>
      <c r="Q95" s="70"/>
      <c r="R95" s="71" t="s">
        <v>1956</v>
      </c>
      <c r="S95" s="53"/>
      <c r="T95" s="136"/>
    </row>
    <row r="96" spans="1:20" ht="12.75">
      <c r="A96" s="66" t="s">
        <v>1957</v>
      </c>
      <c r="B96" s="72">
        <v>60</v>
      </c>
      <c r="C96" s="67" t="s">
        <v>535</v>
      </c>
      <c r="D96" s="144" t="s">
        <v>980</v>
      </c>
      <c r="E96" s="145" t="s">
        <v>981</v>
      </c>
      <c r="F96" s="145" t="s">
        <v>982</v>
      </c>
      <c r="G96" s="145" t="s">
        <v>983</v>
      </c>
      <c r="H96" s="145" t="s">
        <v>1308</v>
      </c>
      <c r="I96" s="145" t="s">
        <v>1536</v>
      </c>
      <c r="J96" s="145" t="s">
        <v>1537</v>
      </c>
      <c r="K96" s="145" t="s">
        <v>1538</v>
      </c>
      <c r="L96" s="145" t="s">
        <v>1958</v>
      </c>
      <c r="M96" s="145" t="s">
        <v>1959</v>
      </c>
      <c r="N96" s="145" t="s">
        <v>1960</v>
      </c>
      <c r="O96" s="145" t="s">
        <v>1961</v>
      </c>
      <c r="P96" s="146" t="s">
        <v>1962</v>
      </c>
      <c r="Q96" s="61" t="s">
        <v>1582</v>
      </c>
      <c r="R96" s="62" t="s">
        <v>1963</v>
      </c>
      <c r="S96" s="53"/>
      <c r="T96" s="136"/>
    </row>
    <row r="97" spans="1:20" ht="12.75">
      <c r="A97" s="63" t="s">
        <v>296</v>
      </c>
      <c r="B97" s="68"/>
      <c r="C97" s="69" t="s">
        <v>299</v>
      </c>
      <c r="D97" s="147" t="s">
        <v>985</v>
      </c>
      <c r="E97" s="148" t="s">
        <v>986</v>
      </c>
      <c r="F97" s="148" t="s">
        <v>946</v>
      </c>
      <c r="G97" s="148" t="s">
        <v>972</v>
      </c>
      <c r="H97" s="148" t="s">
        <v>1539</v>
      </c>
      <c r="I97" s="148" t="s">
        <v>1540</v>
      </c>
      <c r="J97" s="148" t="s">
        <v>1541</v>
      </c>
      <c r="K97" s="148" t="s">
        <v>1542</v>
      </c>
      <c r="L97" s="148" t="s">
        <v>1964</v>
      </c>
      <c r="M97" s="148" t="s">
        <v>882</v>
      </c>
      <c r="N97" s="148" t="s">
        <v>1965</v>
      </c>
      <c r="O97" s="148" t="s">
        <v>1947</v>
      </c>
      <c r="P97" s="149" t="s">
        <v>1919</v>
      </c>
      <c r="Q97" s="70"/>
      <c r="R97" s="71" t="s">
        <v>1966</v>
      </c>
      <c r="S97" s="53"/>
      <c r="T97" s="136"/>
    </row>
    <row r="98" spans="1:20" ht="12.75">
      <c r="A98" s="66" t="s">
        <v>1967</v>
      </c>
      <c r="B98" s="72">
        <v>46</v>
      </c>
      <c r="C98" s="67" t="s">
        <v>521</v>
      </c>
      <c r="D98" s="144" t="s">
        <v>913</v>
      </c>
      <c r="E98" s="145" t="s">
        <v>915</v>
      </c>
      <c r="F98" s="145" t="s">
        <v>1095</v>
      </c>
      <c r="G98" s="145" t="s">
        <v>1095</v>
      </c>
      <c r="H98" s="145" t="s">
        <v>1545</v>
      </c>
      <c r="I98" s="145" t="s">
        <v>1546</v>
      </c>
      <c r="J98" s="145" t="s">
        <v>1547</v>
      </c>
      <c r="K98" s="145" t="s">
        <v>1548</v>
      </c>
      <c r="L98" s="145" t="s">
        <v>1968</v>
      </c>
      <c r="M98" s="145" t="s">
        <v>1969</v>
      </c>
      <c r="N98" s="145" t="s">
        <v>1970</v>
      </c>
      <c r="O98" s="145" t="s">
        <v>1971</v>
      </c>
      <c r="P98" s="146" t="s">
        <v>1972</v>
      </c>
      <c r="Q98" s="61"/>
      <c r="R98" s="62" t="s">
        <v>1973</v>
      </c>
      <c r="S98" s="53"/>
      <c r="T98" s="136"/>
    </row>
    <row r="99" spans="1:20" ht="12.75">
      <c r="A99" s="63" t="s">
        <v>102</v>
      </c>
      <c r="B99" s="68"/>
      <c r="C99" s="69" t="s">
        <v>7</v>
      </c>
      <c r="D99" s="147" t="s">
        <v>914</v>
      </c>
      <c r="E99" s="148" t="s">
        <v>882</v>
      </c>
      <c r="F99" s="148" t="s">
        <v>986</v>
      </c>
      <c r="G99" s="148" t="s">
        <v>986</v>
      </c>
      <c r="H99" s="148" t="s">
        <v>1549</v>
      </c>
      <c r="I99" s="148" t="s">
        <v>1550</v>
      </c>
      <c r="J99" s="148" t="s">
        <v>1550</v>
      </c>
      <c r="K99" s="148" t="s">
        <v>868</v>
      </c>
      <c r="L99" s="148" t="s">
        <v>1974</v>
      </c>
      <c r="M99" s="148" t="s">
        <v>1975</v>
      </c>
      <c r="N99" s="148" t="s">
        <v>830</v>
      </c>
      <c r="O99" s="148" t="s">
        <v>790</v>
      </c>
      <c r="P99" s="149" t="s">
        <v>1466</v>
      </c>
      <c r="Q99" s="70"/>
      <c r="R99" s="71" t="s">
        <v>1976</v>
      </c>
      <c r="S99" s="53"/>
      <c r="T99" s="136"/>
    </row>
    <row r="100" spans="1:20" ht="12.75">
      <c r="A100" s="66" t="s">
        <v>1977</v>
      </c>
      <c r="B100" s="72">
        <v>54</v>
      </c>
      <c r="C100" s="67" t="s">
        <v>529</v>
      </c>
      <c r="D100" s="144" t="s">
        <v>938</v>
      </c>
      <c r="E100" s="145" t="s">
        <v>939</v>
      </c>
      <c r="F100" s="145" t="s">
        <v>940</v>
      </c>
      <c r="G100" s="145" t="s">
        <v>941</v>
      </c>
      <c r="H100" s="145" t="s">
        <v>1238</v>
      </c>
      <c r="I100" s="145" t="s">
        <v>1532</v>
      </c>
      <c r="J100" s="145" t="s">
        <v>1533</v>
      </c>
      <c r="K100" s="145" t="s">
        <v>1524</v>
      </c>
      <c r="L100" s="145" t="s">
        <v>1978</v>
      </c>
      <c r="M100" s="145" t="s">
        <v>1979</v>
      </c>
      <c r="N100" s="145" t="s">
        <v>1980</v>
      </c>
      <c r="O100" s="145" t="s">
        <v>1981</v>
      </c>
      <c r="P100" s="146" t="s">
        <v>1982</v>
      </c>
      <c r="Q100" s="61"/>
      <c r="R100" s="62" t="s">
        <v>1983</v>
      </c>
      <c r="S100" s="53"/>
      <c r="T100" s="136"/>
    </row>
    <row r="101" spans="1:20" ht="12.75">
      <c r="A101" s="63" t="s">
        <v>296</v>
      </c>
      <c r="B101" s="68"/>
      <c r="C101" s="69" t="s">
        <v>302</v>
      </c>
      <c r="D101" s="147" t="s">
        <v>943</v>
      </c>
      <c r="E101" s="148" t="s">
        <v>944</v>
      </c>
      <c r="F101" s="148" t="s">
        <v>945</v>
      </c>
      <c r="G101" s="148" t="s">
        <v>918</v>
      </c>
      <c r="H101" s="148" t="s">
        <v>1521</v>
      </c>
      <c r="I101" s="148" t="s">
        <v>1534</v>
      </c>
      <c r="J101" s="148" t="s">
        <v>1534</v>
      </c>
      <c r="K101" s="148" t="s">
        <v>1535</v>
      </c>
      <c r="L101" s="148" t="s">
        <v>1984</v>
      </c>
      <c r="M101" s="148" t="s">
        <v>1985</v>
      </c>
      <c r="N101" s="148" t="s">
        <v>1986</v>
      </c>
      <c r="O101" s="148" t="s">
        <v>1987</v>
      </c>
      <c r="P101" s="149" t="s">
        <v>1964</v>
      </c>
      <c r="Q101" s="70"/>
      <c r="R101" s="71" t="s">
        <v>1988</v>
      </c>
      <c r="S101" s="53"/>
      <c r="T101" s="136"/>
    </row>
    <row r="102" spans="1:20" ht="12.75">
      <c r="A102" s="66" t="s">
        <v>1989</v>
      </c>
      <c r="B102" s="72">
        <v>41</v>
      </c>
      <c r="C102" s="67" t="s">
        <v>516</v>
      </c>
      <c r="D102" s="144" t="s">
        <v>1011</v>
      </c>
      <c r="E102" s="145" t="s">
        <v>1110</v>
      </c>
      <c r="F102" s="145" t="s">
        <v>1095</v>
      </c>
      <c r="G102" s="145" t="s">
        <v>1095</v>
      </c>
      <c r="H102" s="145" t="s">
        <v>1557</v>
      </c>
      <c r="I102" s="145" t="s">
        <v>1558</v>
      </c>
      <c r="J102" s="145" t="s">
        <v>1559</v>
      </c>
      <c r="K102" s="145" t="s">
        <v>1463</v>
      </c>
      <c r="L102" s="145" t="s">
        <v>1990</v>
      </c>
      <c r="M102" s="145" t="s">
        <v>1991</v>
      </c>
      <c r="N102" s="145" t="s">
        <v>1992</v>
      </c>
      <c r="O102" s="145" t="s">
        <v>1993</v>
      </c>
      <c r="P102" s="146" t="s">
        <v>1994</v>
      </c>
      <c r="Q102" s="61"/>
      <c r="R102" s="62" t="s">
        <v>1995</v>
      </c>
      <c r="S102" s="53"/>
      <c r="T102" s="136"/>
    </row>
    <row r="103" spans="1:20" ht="12.75">
      <c r="A103" s="63" t="s">
        <v>102</v>
      </c>
      <c r="B103" s="68"/>
      <c r="C103" s="69" t="s">
        <v>85</v>
      </c>
      <c r="D103" s="147" t="s">
        <v>965</v>
      </c>
      <c r="E103" s="148" t="s">
        <v>1112</v>
      </c>
      <c r="F103" s="148" t="s">
        <v>986</v>
      </c>
      <c r="G103" s="148" t="s">
        <v>986</v>
      </c>
      <c r="H103" s="148" t="s">
        <v>1478</v>
      </c>
      <c r="I103" s="148" t="s">
        <v>1479</v>
      </c>
      <c r="J103" s="148" t="s">
        <v>877</v>
      </c>
      <c r="K103" s="148" t="s">
        <v>878</v>
      </c>
      <c r="L103" s="148" t="s">
        <v>790</v>
      </c>
      <c r="M103" s="148" t="s">
        <v>1996</v>
      </c>
      <c r="N103" s="148" t="s">
        <v>1997</v>
      </c>
      <c r="O103" s="148" t="s">
        <v>822</v>
      </c>
      <c r="P103" s="149" t="s">
        <v>791</v>
      </c>
      <c r="Q103" s="70"/>
      <c r="R103" s="71" t="s">
        <v>1998</v>
      </c>
      <c r="S103" s="53"/>
      <c r="T103" s="136"/>
    </row>
    <row r="104" spans="1:20" ht="12.75">
      <c r="A104" s="66" t="s">
        <v>1999</v>
      </c>
      <c r="B104" s="72">
        <v>52</v>
      </c>
      <c r="C104" s="67" t="s">
        <v>527</v>
      </c>
      <c r="D104" s="144" t="s">
        <v>911</v>
      </c>
      <c r="E104" s="145" t="s">
        <v>912</v>
      </c>
      <c r="F104" s="145" t="s">
        <v>1099</v>
      </c>
      <c r="G104" s="145" t="s">
        <v>1100</v>
      </c>
      <c r="H104" s="145" t="s">
        <v>1551</v>
      </c>
      <c r="I104" s="145" t="s">
        <v>1552</v>
      </c>
      <c r="J104" s="145" t="s">
        <v>1553</v>
      </c>
      <c r="K104" s="145" t="s">
        <v>1554</v>
      </c>
      <c r="L104" s="145" t="s">
        <v>2000</v>
      </c>
      <c r="M104" s="145" t="s">
        <v>2001</v>
      </c>
      <c r="N104" s="145" t="s">
        <v>2002</v>
      </c>
      <c r="O104" s="145" t="s">
        <v>2003</v>
      </c>
      <c r="P104" s="146" t="s">
        <v>2004</v>
      </c>
      <c r="Q104" s="61"/>
      <c r="R104" s="62" t="s">
        <v>2005</v>
      </c>
      <c r="S104" s="53"/>
      <c r="T104" s="136"/>
    </row>
    <row r="105" spans="1:20" ht="12.75">
      <c r="A105" s="63" t="s">
        <v>76</v>
      </c>
      <c r="B105" s="68"/>
      <c r="C105" s="69" t="s">
        <v>295</v>
      </c>
      <c r="D105" s="147" t="s">
        <v>966</v>
      </c>
      <c r="E105" s="148" t="s">
        <v>967</v>
      </c>
      <c r="F105" s="148" t="s">
        <v>1102</v>
      </c>
      <c r="G105" s="148" t="s">
        <v>1102</v>
      </c>
      <c r="H105" s="148" t="s">
        <v>1555</v>
      </c>
      <c r="I105" s="148" t="s">
        <v>1556</v>
      </c>
      <c r="J105" s="148" t="s">
        <v>968</v>
      </c>
      <c r="K105" s="148" t="s">
        <v>967</v>
      </c>
      <c r="L105" s="148" t="s">
        <v>1564</v>
      </c>
      <c r="M105" s="148" t="s">
        <v>917</v>
      </c>
      <c r="N105" s="148" t="s">
        <v>2006</v>
      </c>
      <c r="O105" s="148" t="s">
        <v>2006</v>
      </c>
      <c r="P105" s="149" t="s">
        <v>2007</v>
      </c>
      <c r="Q105" s="70"/>
      <c r="R105" s="71" t="s">
        <v>2008</v>
      </c>
      <c r="S105" s="53"/>
      <c r="T105" s="136"/>
    </row>
    <row r="106" spans="1:20" ht="12.75">
      <c r="A106" s="66" t="s">
        <v>2009</v>
      </c>
      <c r="B106" s="72">
        <v>50</v>
      </c>
      <c r="C106" s="67" t="s">
        <v>525</v>
      </c>
      <c r="D106" s="144" t="s">
        <v>916</v>
      </c>
      <c r="E106" s="145" t="s">
        <v>1105</v>
      </c>
      <c r="F106" s="145" t="s">
        <v>1099</v>
      </c>
      <c r="G106" s="145" t="s">
        <v>1100</v>
      </c>
      <c r="H106" s="145" t="s">
        <v>1560</v>
      </c>
      <c r="I106" s="145" t="s">
        <v>1561</v>
      </c>
      <c r="J106" s="145" t="s">
        <v>1562</v>
      </c>
      <c r="K106" s="145" t="s">
        <v>905</v>
      </c>
      <c r="L106" s="145" t="s">
        <v>2010</v>
      </c>
      <c r="M106" s="145" t="s">
        <v>2011</v>
      </c>
      <c r="N106" s="145" t="s">
        <v>2012</v>
      </c>
      <c r="O106" s="145" t="s">
        <v>2013</v>
      </c>
      <c r="P106" s="146" t="s">
        <v>2014</v>
      </c>
      <c r="Q106" s="61"/>
      <c r="R106" s="62" t="s">
        <v>2015</v>
      </c>
      <c r="S106" s="53"/>
      <c r="T106" s="136"/>
    </row>
    <row r="107" spans="1:20" ht="12.75">
      <c r="A107" s="63" t="s">
        <v>76</v>
      </c>
      <c r="B107" s="68"/>
      <c r="C107" s="69" t="s">
        <v>107</v>
      </c>
      <c r="D107" s="147" t="s">
        <v>968</v>
      </c>
      <c r="E107" s="148" t="s">
        <v>1107</v>
      </c>
      <c r="F107" s="148" t="s">
        <v>1102</v>
      </c>
      <c r="G107" s="148" t="s">
        <v>1102</v>
      </c>
      <c r="H107" s="148" t="s">
        <v>1563</v>
      </c>
      <c r="I107" s="148" t="s">
        <v>1564</v>
      </c>
      <c r="J107" s="148" t="s">
        <v>1565</v>
      </c>
      <c r="K107" s="148" t="s">
        <v>1564</v>
      </c>
      <c r="L107" s="148" t="s">
        <v>1996</v>
      </c>
      <c r="M107" s="148" t="s">
        <v>2016</v>
      </c>
      <c r="N107" s="148" t="s">
        <v>2017</v>
      </c>
      <c r="O107" s="148" t="s">
        <v>889</v>
      </c>
      <c r="P107" s="149" t="s">
        <v>1434</v>
      </c>
      <c r="Q107" s="70"/>
      <c r="R107" s="71" t="s">
        <v>2018</v>
      </c>
      <c r="S107" s="53"/>
      <c r="T107" s="136"/>
    </row>
    <row r="108" spans="1:20" ht="12.75">
      <c r="A108" s="66" t="s">
        <v>1531</v>
      </c>
      <c r="B108" s="72">
        <v>56</v>
      </c>
      <c r="C108" s="67" t="s">
        <v>531</v>
      </c>
      <c r="D108" s="144" t="s">
        <v>802</v>
      </c>
      <c r="E108" s="145" t="s">
        <v>1118</v>
      </c>
      <c r="F108" s="145" t="s">
        <v>1119</v>
      </c>
      <c r="G108" s="145" t="s">
        <v>1120</v>
      </c>
      <c r="H108" s="145" t="s">
        <v>1566</v>
      </c>
      <c r="I108" s="145" t="s">
        <v>1567</v>
      </c>
      <c r="J108" s="145" t="s">
        <v>1246</v>
      </c>
      <c r="K108" s="145" t="s">
        <v>1568</v>
      </c>
      <c r="L108" s="145" t="s">
        <v>2019</v>
      </c>
      <c r="M108" s="145" t="s">
        <v>2020</v>
      </c>
      <c r="N108" s="145" t="s">
        <v>2021</v>
      </c>
      <c r="O108" s="145" t="s">
        <v>2022</v>
      </c>
      <c r="P108" s="146" t="s">
        <v>2023</v>
      </c>
      <c r="Q108" s="61"/>
      <c r="R108" s="62" t="s">
        <v>2024</v>
      </c>
      <c r="S108" s="53"/>
      <c r="T108" s="136"/>
    </row>
    <row r="109" spans="1:20" ht="12.75">
      <c r="A109" s="63" t="s">
        <v>296</v>
      </c>
      <c r="B109" s="68"/>
      <c r="C109" s="69" t="s">
        <v>299</v>
      </c>
      <c r="D109" s="147" t="s">
        <v>994</v>
      </c>
      <c r="E109" s="148" t="s">
        <v>1122</v>
      </c>
      <c r="F109" s="148" t="s">
        <v>1123</v>
      </c>
      <c r="G109" s="148" t="s">
        <v>1123</v>
      </c>
      <c r="H109" s="148" t="s">
        <v>1112</v>
      </c>
      <c r="I109" s="148" t="s">
        <v>1497</v>
      </c>
      <c r="J109" s="148" t="s">
        <v>1569</v>
      </c>
      <c r="K109" s="148" t="s">
        <v>1534</v>
      </c>
      <c r="L109" s="148" t="s">
        <v>929</v>
      </c>
      <c r="M109" s="148" t="s">
        <v>914</v>
      </c>
      <c r="N109" s="148" t="s">
        <v>1909</v>
      </c>
      <c r="O109" s="148" t="s">
        <v>1944</v>
      </c>
      <c r="P109" s="149" t="s">
        <v>1918</v>
      </c>
      <c r="Q109" s="70"/>
      <c r="R109" s="71" t="s">
        <v>2025</v>
      </c>
      <c r="S109" s="53"/>
      <c r="T109" s="136"/>
    </row>
    <row r="110" spans="1:20" ht="12.75" customHeight="1">
      <c r="A110" s="66"/>
      <c r="B110" s="72">
        <v>59</v>
      </c>
      <c r="C110" s="67" t="s">
        <v>534</v>
      </c>
      <c r="D110" s="144" t="s">
        <v>988</v>
      </c>
      <c r="E110" s="145" t="s">
        <v>989</v>
      </c>
      <c r="F110" s="145" t="s">
        <v>990</v>
      </c>
      <c r="G110" s="145" t="s">
        <v>991</v>
      </c>
      <c r="H110" s="145" t="s">
        <v>1523</v>
      </c>
      <c r="I110" s="145" t="s">
        <v>1524</v>
      </c>
      <c r="J110" s="145" t="s">
        <v>1525</v>
      </c>
      <c r="K110" s="145" t="s">
        <v>1526</v>
      </c>
      <c r="L110" s="145" t="s">
        <v>2026</v>
      </c>
      <c r="M110" s="145" t="s">
        <v>2027</v>
      </c>
      <c r="N110" s="145" t="s">
        <v>2028</v>
      </c>
      <c r="O110" s="145" t="s">
        <v>2029</v>
      </c>
      <c r="P110" s="146"/>
      <c r="Q110" s="73" t="s">
        <v>1572</v>
      </c>
      <c r="R110" s="74"/>
      <c r="S110" s="53"/>
      <c r="T110" s="136"/>
    </row>
    <row r="111" spans="1:20" ht="12.75" customHeight="1">
      <c r="A111" s="63" t="s">
        <v>296</v>
      </c>
      <c r="B111" s="68"/>
      <c r="C111" s="69" t="s">
        <v>302</v>
      </c>
      <c r="D111" s="147" t="s">
        <v>992</v>
      </c>
      <c r="E111" s="148" t="s">
        <v>962</v>
      </c>
      <c r="F111" s="148" t="s">
        <v>979</v>
      </c>
      <c r="G111" s="148" t="s">
        <v>963</v>
      </c>
      <c r="H111" s="148" t="s">
        <v>973</v>
      </c>
      <c r="I111" s="148" t="s">
        <v>1515</v>
      </c>
      <c r="J111" s="148" t="s">
        <v>1527</v>
      </c>
      <c r="K111" s="148" t="s">
        <v>1528</v>
      </c>
      <c r="L111" s="148" t="s">
        <v>2030</v>
      </c>
      <c r="M111" s="148" t="s">
        <v>1918</v>
      </c>
      <c r="N111" s="148" t="s">
        <v>2031</v>
      </c>
      <c r="O111" s="148" t="s">
        <v>2032</v>
      </c>
      <c r="P111" s="149"/>
      <c r="Q111" s="75"/>
      <c r="R111" s="76"/>
      <c r="S111" s="53"/>
      <c r="T111" s="136"/>
    </row>
    <row r="112" spans="1:20" ht="12.75" customHeight="1">
      <c r="A112" s="66"/>
      <c r="B112" s="72">
        <v>26</v>
      </c>
      <c r="C112" s="67" t="s">
        <v>501</v>
      </c>
      <c r="D112" s="144" t="s">
        <v>730</v>
      </c>
      <c r="E112" s="145" t="s">
        <v>703</v>
      </c>
      <c r="F112" s="145" t="s">
        <v>731</v>
      </c>
      <c r="G112" s="145" t="s">
        <v>732</v>
      </c>
      <c r="H112" s="145" t="s">
        <v>1310</v>
      </c>
      <c r="I112" s="145" t="s">
        <v>1401</v>
      </c>
      <c r="J112" s="145" t="s">
        <v>1402</v>
      </c>
      <c r="K112" s="145" t="s">
        <v>1293</v>
      </c>
      <c r="L112" s="145" t="s">
        <v>2033</v>
      </c>
      <c r="M112" s="145" t="s">
        <v>1445</v>
      </c>
      <c r="N112" s="145"/>
      <c r="O112" s="145"/>
      <c r="P112" s="146"/>
      <c r="Q112" s="73" t="s">
        <v>2034</v>
      </c>
      <c r="R112" s="74"/>
      <c r="S112" s="53"/>
      <c r="T112" s="136"/>
    </row>
    <row r="113" spans="1:20" ht="12.75" customHeight="1">
      <c r="A113" s="63" t="s">
        <v>72</v>
      </c>
      <c r="B113" s="68"/>
      <c r="C113" s="69" t="s">
        <v>84</v>
      </c>
      <c r="D113" s="147" t="s">
        <v>852</v>
      </c>
      <c r="E113" s="148" t="s">
        <v>708</v>
      </c>
      <c r="F113" s="148" t="s">
        <v>971</v>
      </c>
      <c r="G113" s="148" t="s">
        <v>707</v>
      </c>
      <c r="H113" s="148" t="s">
        <v>745</v>
      </c>
      <c r="I113" s="148" t="s">
        <v>1353</v>
      </c>
      <c r="J113" s="148" t="s">
        <v>1303</v>
      </c>
      <c r="K113" s="148" t="s">
        <v>1294</v>
      </c>
      <c r="L113" s="148" t="s">
        <v>641</v>
      </c>
      <c r="M113" s="148" t="s">
        <v>1309</v>
      </c>
      <c r="N113" s="148"/>
      <c r="O113" s="148"/>
      <c r="P113" s="149"/>
      <c r="Q113" s="75"/>
      <c r="R113" s="76"/>
      <c r="S113" s="53"/>
      <c r="T113" s="136"/>
    </row>
    <row r="114" spans="1:20" ht="12.75" customHeight="1">
      <c r="A114" s="66"/>
      <c r="B114" s="72">
        <v>55</v>
      </c>
      <c r="C114" s="67" t="s">
        <v>530</v>
      </c>
      <c r="D114" s="144" t="s">
        <v>948</v>
      </c>
      <c r="E114" s="145" t="s">
        <v>949</v>
      </c>
      <c r="F114" s="145" t="s">
        <v>950</v>
      </c>
      <c r="G114" s="145" t="s">
        <v>951</v>
      </c>
      <c r="H114" s="145" t="s">
        <v>1518</v>
      </c>
      <c r="I114" s="145" t="s">
        <v>1519</v>
      </c>
      <c r="J114" s="145" t="s">
        <v>1238</v>
      </c>
      <c r="K114" s="145" t="s">
        <v>1520</v>
      </c>
      <c r="L114" s="145" t="s">
        <v>2035</v>
      </c>
      <c r="M114" s="145" t="s">
        <v>2003</v>
      </c>
      <c r="N114" s="145"/>
      <c r="O114" s="145"/>
      <c r="P114" s="146"/>
      <c r="Q114" s="73" t="s">
        <v>1575</v>
      </c>
      <c r="R114" s="74"/>
      <c r="S114" s="53"/>
      <c r="T114" s="136"/>
    </row>
    <row r="115" spans="1:20" ht="12.75" customHeight="1">
      <c r="A115" s="63" t="s">
        <v>296</v>
      </c>
      <c r="B115" s="68"/>
      <c r="C115" s="69" t="s">
        <v>302</v>
      </c>
      <c r="D115" s="147" t="s">
        <v>953</v>
      </c>
      <c r="E115" s="148" t="s">
        <v>954</v>
      </c>
      <c r="F115" s="148" t="s">
        <v>972</v>
      </c>
      <c r="G115" s="148" t="s">
        <v>945</v>
      </c>
      <c r="H115" s="148" t="s">
        <v>1502</v>
      </c>
      <c r="I115" s="148" t="s">
        <v>1521</v>
      </c>
      <c r="J115" s="148" t="s">
        <v>963</v>
      </c>
      <c r="K115" s="148" t="s">
        <v>1522</v>
      </c>
      <c r="L115" s="148" t="s">
        <v>1919</v>
      </c>
      <c r="M115" s="148" t="s">
        <v>1422</v>
      </c>
      <c r="N115" s="148"/>
      <c r="O115" s="148"/>
      <c r="P115" s="149"/>
      <c r="Q115" s="75"/>
      <c r="R115" s="76"/>
      <c r="S115" s="53"/>
      <c r="T115" s="136"/>
    </row>
    <row r="116" spans="1:20" ht="12.75" customHeight="1">
      <c r="A116" s="66"/>
      <c r="B116" s="72">
        <v>34</v>
      </c>
      <c r="C116" s="67" t="s">
        <v>509</v>
      </c>
      <c r="D116" s="144" t="s">
        <v>754</v>
      </c>
      <c r="E116" s="145" t="s">
        <v>803</v>
      </c>
      <c r="F116" s="145" t="s">
        <v>755</v>
      </c>
      <c r="G116" s="145" t="s">
        <v>654</v>
      </c>
      <c r="H116" s="145" t="s">
        <v>1392</v>
      </c>
      <c r="I116" s="145" t="s">
        <v>1393</v>
      </c>
      <c r="J116" s="145" t="s">
        <v>1394</v>
      </c>
      <c r="K116" s="145" t="s">
        <v>1395</v>
      </c>
      <c r="L116" s="145" t="s">
        <v>2036</v>
      </c>
      <c r="M116" s="145"/>
      <c r="N116" s="145"/>
      <c r="O116" s="145"/>
      <c r="P116" s="146"/>
      <c r="Q116" s="73" t="s">
        <v>2037</v>
      </c>
      <c r="R116" s="74"/>
      <c r="S116" s="53"/>
      <c r="T116" s="136"/>
    </row>
    <row r="117" spans="1:20" ht="12.75" customHeight="1">
      <c r="A117" s="63" t="s">
        <v>72</v>
      </c>
      <c r="B117" s="68"/>
      <c r="C117" s="69" t="s">
        <v>84</v>
      </c>
      <c r="D117" s="147" t="s">
        <v>863</v>
      </c>
      <c r="E117" s="148" t="s">
        <v>764</v>
      </c>
      <c r="F117" s="148" t="s">
        <v>862</v>
      </c>
      <c r="G117" s="148" t="s">
        <v>727</v>
      </c>
      <c r="H117" s="148" t="s">
        <v>806</v>
      </c>
      <c r="I117" s="148" t="s">
        <v>1332</v>
      </c>
      <c r="J117" s="148" t="s">
        <v>863</v>
      </c>
      <c r="K117" s="148" t="s">
        <v>1325</v>
      </c>
      <c r="L117" s="148" t="s">
        <v>1356</v>
      </c>
      <c r="M117" s="148"/>
      <c r="N117" s="148"/>
      <c r="O117" s="148"/>
      <c r="P117" s="149"/>
      <c r="Q117" s="75"/>
      <c r="R117" s="76"/>
      <c r="S117" s="53"/>
      <c r="T117" s="136"/>
    </row>
    <row r="118" spans="1:20" ht="12.75" customHeight="1">
      <c r="A118" s="66"/>
      <c r="B118" s="72">
        <v>23</v>
      </c>
      <c r="C118" s="67" t="s">
        <v>498</v>
      </c>
      <c r="D118" s="144" t="s">
        <v>684</v>
      </c>
      <c r="E118" s="145" t="s">
        <v>685</v>
      </c>
      <c r="F118" s="145" t="s">
        <v>686</v>
      </c>
      <c r="G118" s="145" t="s">
        <v>687</v>
      </c>
      <c r="H118" s="145" t="s">
        <v>1305</v>
      </c>
      <c r="I118" s="145" t="s">
        <v>1306</v>
      </c>
      <c r="J118" s="145" t="s">
        <v>1307</v>
      </c>
      <c r="K118" s="145" t="s">
        <v>1308</v>
      </c>
      <c r="L118" s="145"/>
      <c r="M118" s="145"/>
      <c r="N118" s="145"/>
      <c r="O118" s="145"/>
      <c r="P118" s="146"/>
      <c r="Q118" s="73" t="s">
        <v>969</v>
      </c>
      <c r="R118" s="74"/>
      <c r="S118" s="53"/>
      <c r="T118" s="136"/>
    </row>
    <row r="119" spans="1:20" ht="12.75" customHeight="1">
      <c r="A119" s="63" t="s">
        <v>72</v>
      </c>
      <c r="B119" s="68"/>
      <c r="C119" s="69" t="s">
        <v>84</v>
      </c>
      <c r="D119" s="147" t="s">
        <v>612</v>
      </c>
      <c r="E119" s="148" t="s">
        <v>642</v>
      </c>
      <c r="F119" s="148" t="s">
        <v>633</v>
      </c>
      <c r="G119" s="148" t="s">
        <v>712</v>
      </c>
      <c r="H119" s="148" t="s">
        <v>689</v>
      </c>
      <c r="I119" s="148" t="s">
        <v>657</v>
      </c>
      <c r="J119" s="148" t="s">
        <v>702</v>
      </c>
      <c r="K119" s="148" t="s">
        <v>602</v>
      </c>
      <c r="L119" s="148"/>
      <c r="M119" s="148"/>
      <c r="N119" s="148"/>
      <c r="O119" s="148"/>
      <c r="P119" s="149"/>
      <c r="Q119" s="75"/>
      <c r="R119" s="76"/>
      <c r="S119" s="53"/>
      <c r="T119" s="136"/>
    </row>
    <row r="120" spans="1:20" ht="12.75" customHeight="1">
      <c r="A120" s="66"/>
      <c r="B120" s="72">
        <v>205</v>
      </c>
      <c r="C120" s="67" t="s">
        <v>542</v>
      </c>
      <c r="D120" s="144" t="s">
        <v>644</v>
      </c>
      <c r="E120" s="145" t="s">
        <v>645</v>
      </c>
      <c r="F120" s="145" t="s">
        <v>646</v>
      </c>
      <c r="G120" s="145" t="s">
        <v>647</v>
      </c>
      <c r="H120" s="145" t="s">
        <v>1362</v>
      </c>
      <c r="I120" s="145" t="s">
        <v>1363</v>
      </c>
      <c r="J120" s="145" t="s">
        <v>1364</v>
      </c>
      <c r="K120" s="145" t="s">
        <v>1365</v>
      </c>
      <c r="L120" s="145"/>
      <c r="M120" s="145"/>
      <c r="N120" s="145"/>
      <c r="O120" s="145"/>
      <c r="P120" s="146"/>
      <c r="Q120" s="73" t="s">
        <v>969</v>
      </c>
      <c r="R120" s="74"/>
      <c r="S120" s="53"/>
      <c r="T120" s="136"/>
    </row>
    <row r="121" spans="1:20" ht="12.75" customHeight="1">
      <c r="A121" s="63" t="s">
        <v>114</v>
      </c>
      <c r="B121" s="68"/>
      <c r="C121" s="69" t="s">
        <v>88</v>
      </c>
      <c r="D121" s="147" t="s">
        <v>711</v>
      </c>
      <c r="E121" s="148" t="s">
        <v>762</v>
      </c>
      <c r="F121" s="148" t="s">
        <v>710</v>
      </c>
      <c r="G121" s="148" t="s">
        <v>711</v>
      </c>
      <c r="H121" s="148" t="s">
        <v>1304</v>
      </c>
      <c r="I121" s="148" t="s">
        <v>1423</v>
      </c>
      <c r="J121" s="148" t="s">
        <v>1366</v>
      </c>
      <c r="K121" s="148" t="s">
        <v>1367</v>
      </c>
      <c r="L121" s="148"/>
      <c r="M121" s="148"/>
      <c r="N121" s="148"/>
      <c r="O121" s="148"/>
      <c r="P121" s="149"/>
      <c r="Q121" s="75"/>
      <c r="R121" s="76"/>
      <c r="S121" s="53"/>
      <c r="T121" s="136"/>
    </row>
    <row r="122" spans="1:20" ht="12.75" customHeight="1">
      <c r="A122" s="66"/>
      <c r="B122" s="72">
        <v>203</v>
      </c>
      <c r="C122" s="67" t="s">
        <v>540</v>
      </c>
      <c r="D122" s="144" t="s">
        <v>678</v>
      </c>
      <c r="E122" s="145" t="s">
        <v>679</v>
      </c>
      <c r="F122" s="145" t="s">
        <v>680</v>
      </c>
      <c r="G122" s="145" t="s">
        <v>681</v>
      </c>
      <c r="H122" s="145" t="s">
        <v>1319</v>
      </c>
      <c r="I122" s="145" t="s">
        <v>594</v>
      </c>
      <c r="J122" s="145" t="s">
        <v>1320</v>
      </c>
      <c r="K122" s="145" t="s">
        <v>1321</v>
      </c>
      <c r="L122" s="145"/>
      <c r="M122" s="145"/>
      <c r="N122" s="145"/>
      <c r="O122" s="145"/>
      <c r="P122" s="146"/>
      <c r="Q122" s="73" t="s">
        <v>1433</v>
      </c>
      <c r="R122" s="74"/>
      <c r="S122" s="53"/>
      <c r="T122" s="136"/>
    </row>
    <row r="123" spans="1:20" ht="12.75" customHeight="1">
      <c r="A123" s="63" t="s">
        <v>114</v>
      </c>
      <c r="B123" s="68"/>
      <c r="C123" s="69" t="s">
        <v>88</v>
      </c>
      <c r="D123" s="147" t="s">
        <v>768</v>
      </c>
      <c r="E123" s="148" t="s">
        <v>767</v>
      </c>
      <c r="F123" s="148" t="s">
        <v>864</v>
      </c>
      <c r="G123" s="148" t="s">
        <v>764</v>
      </c>
      <c r="H123" s="148" t="s">
        <v>1419</v>
      </c>
      <c r="I123" s="148" t="s">
        <v>736</v>
      </c>
      <c r="J123" s="148" t="s">
        <v>1326</v>
      </c>
      <c r="K123" s="148" t="s">
        <v>765</v>
      </c>
      <c r="L123" s="148"/>
      <c r="M123" s="148"/>
      <c r="N123" s="148"/>
      <c r="O123" s="148"/>
      <c r="P123" s="149"/>
      <c r="Q123" s="75"/>
      <c r="R123" s="76"/>
      <c r="S123" s="53"/>
      <c r="T123" s="136"/>
    </row>
    <row r="124" spans="1:20" ht="12.75" customHeight="1">
      <c r="A124" s="66"/>
      <c r="B124" s="72">
        <v>204</v>
      </c>
      <c r="C124" s="67" t="s">
        <v>541</v>
      </c>
      <c r="D124" s="144" t="s">
        <v>651</v>
      </c>
      <c r="E124" s="145" t="s">
        <v>652</v>
      </c>
      <c r="F124" s="145" t="s">
        <v>653</v>
      </c>
      <c r="G124" s="145" t="s">
        <v>654</v>
      </c>
      <c r="H124" s="145" t="s">
        <v>1429</v>
      </c>
      <c r="I124" s="145" t="s">
        <v>1430</v>
      </c>
      <c r="J124" s="145" t="s">
        <v>1431</v>
      </c>
      <c r="K124" s="145" t="s">
        <v>1432</v>
      </c>
      <c r="L124" s="145"/>
      <c r="M124" s="145"/>
      <c r="N124" s="145"/>
      <c r="O124" s="145"/>
      <c r="P124" s="146"/>
      <c r="Q124" s="73" t="s">
        <v>1433</v>
      </c>
      <c r="R124" s="74"/>
      <c r="S124" s="53"/>
      <c r="T124" s="136"/>
    </row>
    <row r="125" spans="1:20" ht="12.75" customHeight="1">
      <c r="A125" s="63" t="s">
        <v>114</v>
      </c>
      <c r="B125" s="68"/>
      <c r="C125" s="69" t="s">
        <v>88</v>
      </c>
      <c r="D125" s="147" t="s">
        <v>729</v>
      </c>
      <c r="E125" s="148" t="s">
        <v>769</v>
      </c>
      <c r="F125" s="148" t="s">
        <v>751</v>
      </c>
      <c r="G125" s="148" t="s">
        <v>745</v>
      </c>
      <c r="H125" s="148" t="s">
        <v>1326</v>
      </c>
      <c r="I125" s="148" t="s">
        <v>1434</v>
      </c>
      <c r="J125" s="148" t="s">
        <v>1354</v>
      </c>
      <c r="K125" s="148" t="s">
        <v>1435</v>
      </c>
      <c r="L125" s="148"/>
      <c r="M125" s="148"/>
      <c r="N125" s="148"/>
      <c r="O125" s="148"/>
      <c r="P125" s="149"/>
      <c r="Q125" s="75"/>
      <c r="R125" s="76"/>
      <c r="S125" s="53"/>
      <c r="T125" s="136"/>
    </row>
    <row r="126" spans="1:20" ht="12.75" customHeight="1">
      <c r="A126" s="66"/>
      <c r="B126" s="72">
        <v>48</v>
      </c>
      <c r="C126" s="67" t="s">
        <v>523</v>
      </c>
      <c r="D126" s="144" t="s">
        <v>899</v>
      </c>
      <c r="E126" s="145" t="s">
        <v>900</v>
      </c>
      <c r="F126" s="145" t="s">
        <v>901</v>
      </c>
      <c r="G126" s="145" t="s">
        <v>902</v>
      </c>
      <c r="H126" s="145" t="s">
        <v>1505</v>
      </c>
      <c r="I126" s="145" t="s">
        <v>1506</v>
      </c>
      <c r="J126" s="145" t="s">
        <v>1440</v>
      </c>
      <c r="K126" s="145" t="s">
        <v>1507</v>
      </c>
      <c r="L126" s="145"/>
      <c r="M126" s="145"/>
      <c r="N126" s="145"/>
      <c r="O126" s="145"/>
      <c r="P126" s="146"/>
      <c r="Q126" s="73" t="s">
        <v>2038</v>
      </c>
      <c r="R126" s="74"/>
      <c r="S126" s="53"/>
      <c r="T126" s="136"/>
    </row>
    <row r="127" spans="1:20" ht="12.75" customHeight="1">
      <c r="A127" s="63" t="s">
        <v>102</v>
      </c>
      <c r="B127" s="68"/>
      <c r="C127" s="69" t="s">
        <v>113</v>
      </c>
      <c r="D127" s="147" t="s">
        <v>928</v>
      </c>
      <c r="E127" s="148" t="s">
        <v>929</v>
      </c>
      <c r="F127" s="148" t="s">
        <v>877</v>
      </c>
      <c r="G127" s="148" t="s">
        <v>874</v>
      </c>
      <c r="H127" s="148" t="s">
        <v>1508</v>
      </c>
      <c r="I127" s="148" t="s">
        <v>1460</v>
      </c>
      <c r="J127" s="148" t="s">
        <v>1509</v>
      </c>
      <c r="K127" s="148" t="s">
        <v>1485</v>
      </c>
      <c r="L127" s="148"/>
      <c r="M127" s="148"/>
      <c r="N127" s="148"/>
      <c r="O127" s="148"/>
      <c r="P127" s="149"/>
      <c r="Q127" s="75"/>
      <c r="R127" s="76"/>
      <c r="S127" s="53"/>
      <c r="T127" s="136"/>
    </row>
    <row r="128" spans="1:20" ht="12.75" customHeight="1">
      <c r="A128" s="66"/>
      <c r="B128" s="72">
        <v>20</v>
      </c>
      <c r="C128" s="67" t="s">
        <v>495</v>
      </c>
      <c r="D128" s="144" t="s">
        <v>603</v>
      </c>
      <c r="E128" s="145" t="s">
        <v>604</v>
      </c>
      <c r="F128" s="145" t="s">
        <v>573</v>
      </c>
      <c r="G128" s="145" t="s">
        <v>581</v>
      </c>
      <c r="H128" s="145" t="s">
        <v>1570</v>
      </c>
      <c r="I128" s="145" t="s">
        <v>1375</v>
      </c>
      <c r="J128" s="145" t="s">
        <v>1571</v>
      </c>
      <c r="K128" s="145"/>
      <c r="L128" s="145"/>
      <c r="M128" s="145"/>
      <c r="N128" s="145"/>
      <c r="O128" s="145"/>
      <c r="P128" s="146"/>
      <c r="Q128" s="73" t="s">
        <v>1572</v>
      </c>
      <c r="R128" s="74"/>
      <c r="S128" s="53"/>
      <c r="T128" s="136"/>
    </row>
    <row r="129" spans="1:20" ht="12.75" customHeight="1">
      <c r="A129" s="63" t="s">
        <v>59</v>
      </c>
      <c r="B129" s="68"/>
      <c r="C129" s="69" t="s">
        <v>65</v>
      </c>
      <c r="D129" s="147" t="s">
        <v>656</v>
      </c>
      <c r="E129" s="148" t="s">
        <v>656</v>
      </c>
      <c r="F129" s="148" t="s">
        <v>853</v>
      </c>
      <c r="G129" s="148" t="s">
        <v>635</v>
      </c>
      <c r="H129" s="148" t="s">
        <v>1348</v>
      </c>
      <c r="I129" s="148" t="s">
        <v>635</v>
      </c>
      <c r="J129" s="148" t="s">
        <v>1573</v>
      </c>
      <c r="K129" s="148"/>
      <c r="L129" s="148"/>
      <c r="M129" s="148"/>
      <c r="N129" s="148"/>
      <c r="O129" s="148"/>
      <c r="P129" s="149"/>
      <c r="Q129" s="75"/>
      <c r="R129" s="76"/>
      <c r="S129" s="53"/>
      <c r="T129" s="136"/>
    </row>
    <row r="130" spans="1:20" ht="12.75" customHeight="1">
      <c r="A130" s="66"/>
      <c r="B130" s="72">
        <v>201</v>
      </c>
      <c r="C130" s="67" t="s">
        <v>538</v>
      </c>
      <c r="D130" s="144" t="s">
        <v>665</v>
      </c>
      <c r="E130" s="145" t="s">
        <v>666</v>
      </c>
      <c r="F130" s="145" t="s">
        <v>667</v>
      </c>
      <c r="G130" s="145" t="s">
        <v>668</v>
      </c>
      <c r="H130" s="145" t="s">
        <v>1574</v>
      </c>
      <c r="I130" s="145" t="s">
        <v>604</v>
      </c>
      <c r="J130" s="145"/>
      <c r="K130" s="145"/>
      <c r="L130" s="145"/>
      <c r="M130" s="145"/>
      <c r="N130" s="145"/>
      <c r="O130" s="145"/>
      <c r="P130" s="146"/>
      <c r="Q130" s="73" t="s">
        <v>1575</v>
      </c>
      <c r="R130" s="74"/>
      <c r="S130" s="53"/>
      <c r="T130" s="136"/>
    </row>
    <row r="131" spans="1:20" ht="12.75" customHeight="1">
      <c r="A131" s="63" t="s">
        <v>114</v>
      </c>
      <c r="B131" s="68"/>
      <c r="C131" s="69" t="s">
        <v>88</v>
      </c>
      <c r="D131" s="147" t="s">
        <v>744</v>
      </c>
      <c r="E131" s="148" t="s">
        <v>736</v>
      </c>
      <c r="F131" s="148" t="s">
        <v>729</v>
      </c>
      <c r="G131" s="148" t="s">
        <v>860</v>
      </c>
      <c r="H131" s="148" t="s">
        <v>708</v>
      </c>
      <c r="I131" s="148" t="s">
        <v>1576</v>
      </c>
      <c r="J131" s="148"/>
      <c r="K131" s="148"/>
      <c r="L131" s="148"/>
      <c r="M131" s="148"/>
      <c r="N131" s="148"/>
      <c r="O131" s="148"/>
      <c r="P131" s="149"/>
      <c r="Q131" s="75"/>
      <c r="R131" s="76"/>
      <c r="S131" s="53"/>
      <c r="T131" s="136"/>
    </row>
    <row r="132" spans="1:20" ht="12.75" customHeight="1">
      <c r="A132" s="66"/>
      <c r="B132" s="72">
        <v>58</v>
      </c>
      <c r="C132" s="67" t="s">
        <v>533</v>
      </c>
      <c r="D132" s="144" t="s">
        <v>974</v>
      </c>
      <c r="E132" s="145" t="s">
        <v>995</v>
      </c>
      <c r="F132" s="145" t="s">
        <v>975</v>
      </c>
      <c r="G132" s="145" t="s">
        <v>976</v>
      </c>
      <c r="H132" s="145" t="s">
        <v>1279</v>
      </c>
      <c r="I132" s="145" t="s">
        <v>1577</v>
      </c>
      <c r="J132" s="145"/>
      <c r="K132" s="145"/>
      <c r="L132" s="145"/>
      <c r="M132" s="145"/>
      <c r="N132" s="145"/>
      <c r="O132" s="145"/>
      <c r="P132" s="146"/>
      <c r="Q132" s="73" t="s">
        <v>969</v>
      </c>
      <c r="R132" s="74"/>
      <c r="S132" s="53"/>
      <c r="T132" s="136"/>
    </row>
    <row r="133" spans="1:20" ht="12.75" customHeight="1">
      <c r="A133" s="63" t="s">
        <v>296</v>
      </c>
      <c r="B133" s="68"/>
      <c r="C133" s="69" t="s">
        <v>311</v>
      </c>
      <c r="D133" s="147" t="s">
        <v>977</v>
      </c>
      <c r="E133" s="148" t="s">
        <v>978</v>
      </c>
      <c r="F133" s="148" t="s">
        <v>918</v>
      </c>
      <c r="G133" s="148" t="s">
        <v>979</v>
      </c>
      <c r="H133" s="148" t="s">
        <v>1578</v>
      </c>
      <c r="I133" s="148" t="s">
        <v>1542</v>
      </c>
      <c r="J133" s="148"/>
      <c r="K133" s="148"/>
      <c r="L133" s="148"/>
      <c r="M133" s="148"/>
      <c r="N133" s="148"/>
      <c r="O133" s="148"/>
      <c r="P133" s="149"/>
      <c r="Q133" s="75"/>
      <c r="R133" s="76"/>
      <c r="S133" s="53"/>
      <c r="T133" s="136"/>
    </row>
    <row r="134" spans="1:20" ht="12.75" customHeight="1">
      <c r="A134" s="66"/>
      <c r="B134" s="72">
        <v>38</v>
      </c>
      <c r="C134" s="67" t="s">
        <v>513</v>
      </c>
      <c r="D134" s="144" t="s">
        <v>625</v>
      </c>
      <c r="E134" s="145" t="s">
        <v>1110</v>
      </c>
      <c r="F134" s="145" t="s">
        <v>1095</v>
      </c>
      <c r="G134" s="145" t="s">
        <v>1095</v>
      </c>
      <c r="H134" s="145" t="s">
        <v>1444</v>
      </c>
      <c r="I134" s="145" t="s">
        <v>1579</v>
      </c>
      <c r="J134" s="145"/>
      <c r="K134" s="145"/>
      <c r="L134" s="145"/>
      <c r="M134" s="145"/>
      <c r="N134" s="145"/>
      <c r="O134" s="145"/>
      <c r="P134" s="146"/>
      <c r="Q134" s="73" t="s">
        <v>969</v>
      </c>
      <c r="R134" s="74"/>
      <c r="S134" s="53"/>
      <c r="T134" s="136"/>
    </row>
    <row r="135" spans="1:20" ht="12.75" customHeight="1">
      <c r="A135" s="63" t="s">
        <v>102</v>
      </c>
      <c r="B135" s="68"/>
      <c r="C135" s="69" t="s">
        <v>104</v>
      </c>
      <c r="D135" s="147" t="s">
        <v>1010</v>
      </c>
      <c r="E135" s="148" t="s">
        <v>1112</v>
      </c>
      <c r="F135" s="148" t="s">
        <v>986</v>
      </c>
      <c r="G135" s="148" t="s">
        <v>986</v>
      </c>
      <c r="H135" s="148" t="s">
        <v>1580</v>
      </c>
      <c r="I135" s="148" t="s">
        <v>1581</v>
      </c>
      <c r="J135" s="148"/>
      <c r="K135" s="148"/>
      <c r="L135" s="148"/>
      <c r="M135" s="148"/>
      <c r="N135" s="148"/>
      <c r="O135" s="148"/>
      <c r="P135" s="149"/>
      <c r="Q135" s="75"/>
      <c r="R135" s="76"/>
      <c r="S135" s="53"/>
      <c r="T135" s="136"/>
    </row>
    <row r="136" spans="1:20" ht="12.75" customHeight="1">
      <c r="A136" s="66"/>
      <c r="B136" s="72">
        <v>9</v>
      </c>
      <c r="C136" s="67" t="s">
        <v>461</v>
      </c>
      <c r="D136" s="144" t="s">
        <v>462</v>
      </c>
      <c r="E136" s="145" t="s">
        <v>463</v>
      </c>
      <c r="F136" s="145" t="s">
        <v>464</v>
      </c>
      <c r="G136" s="145" t="s">
        <v>465</v>
      </c>
      <c r="H136" s="145" t="s">
        <v>1276</v>
      </c>
      <c r="I136" s="145"/>
      <c r="J136" s="145"/>
      <c r="K136" s="145"/>
      <c r="L136" s="145"/>
      <c r="M136" s="145"/>
      <c r="N136" s="145"/>
      <c r="O136" s="145"/>
      <c r="P136" s="146"/>
      <c r="Q136" s="73" t="s">
        <v>969</v>
      </c>
      <c r="R136" s="74"/>
      <c r="S136" s="53"/>
      <c r="T136" s="136"/>
    </row>
    <row r="137" spans="1:20" ht="12.75" customHeight="1">
      <c r="A137" s="63" t="s">
        <v>128</v>
      </c>
      <c r="B137" s="68"/>
      <c r="C137" s="69" t="s">
        <v>235</v>
      </c>
      <c r="D137" s="147" t="s">
        <v>601</v>
      </c>
      <c r="E137" s="148" t="s">
        <v>467</v>
      </c>
      <c r="F137" s="148" t="s">
        <v>482</v>
      </c>
      <c r="G137" s="148" t="s">
        <v>429</v>
      </c>
      <c r="H137" s="148" t="s">
        <v>1341</v>
      </c>
      <c r="I137" s="148"/>
      <c r="J137" s="148"/>
      <c r="K137" s="148"/>
      <c r="L137" s="148"/>
      <c r="M137" s="148"/>
      <c r="N137" s="148"/>
      <c r="O137" s="148"/>
      <c r="P137" s="149"/>
      <c r="Q137" s="75"/>
      <c r="R137" s="76"/>
      <c r="S137" s="53"/>
      <c r="T137" s="136"/>
    </row>
    <row r="138" spans="1:20" ht="12.75" customHeight="1">
      <c r="A138" s="66"/>
      <c r="B138" s="72">
        <v>32</v>
      </c>
      <c r="C138" s="67" t="s">
        <v>507</v>
      </c>
      <c r="D138" s="144" t="s">
        <v>623</v>
      </c>
      <c r="E138" s="145" t="s">
        <v>624</v>
      </c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6"/>
      <c r="Q138" s="73" t="s">
        <v>969</v>
      </c>
      <c r="R138" s="74"/>
      <c r="S138" s="53"/>
      <c r="T138" s="136"/>
    </row>
    <row r="139" spans="1:20" ht="12.75" customHeight="1">
      <c r="A139" s="63" t="s">
        <v>76</v>
      </c>
      <c r="B139" s="68"/>
      <c r="C139" s="69" t="s">
        <v>75</v>
      </c>
      <c r="D139" s="147" t="s">
        <v>770</v>
      </c>
      <c r="E139" s="148" t="s">
        <v>830</v>
      </c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9"/>
      <c r="Q139" s="75"/>
      <c r="R139" s="76"/>
      <c r="S139" s="53"/>
      <c r="T139" s="136"/>
    </row>
    <row r="140" spans="1:20" ht="12.75" customHeight="1">
      <c r="A140" s="66"/>
      <c r="B140" s="72">
        <v>11</v>
      </c>
      <c r="C140" s="67" t="s">
        <v>488</v>
      </c>
      <c r="D140" s="144" t="s">
        <v>626</v>
      </c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6"/>
      <c r="Q140" s="73" t="s">
        <v>1065</v>
      </c>
      <c r="R140" s="74"/>
      <c r="S140" s="53"/>
      <c r="T140" s="136"/>
    </row>
    <row r="141" spans="1:20" ht="12.75" customHeight="1">
      <c r="A141" s="63" t="s">
        <v>128</v>
      </c>
      <c r="B141" s="68"/>
      <c r="C141" s="69" t="s">
        <v>62</v>
      </c>
      <c r="D141" s="147" t="s">
        <v>993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9"/>
      <c r="Q141" s="75"/>
      <c r="R141" s="76"/>
      <c r="S141" s="53"/>
      <c r="T141" s="136"/>
    </row>
  </sheetData>
  <sheetProtection/>
  <mergeCells count="4">
    <mergeCell ref="D6:P6"/>
    <mergeCell ref="A2:R2"/>
    <mergeCell ref="A3:R3"/>
    <mergeCell ref="A4:R4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7" man="1"/>
    <brk id="89" max="17" man="1"/>
    <brk id="13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106"/>
  <sheetViews>
    <sheetView zoomScalePageLayoutView="0" workbookViewId="0" topLeftCell="A1">
      <selection activeCell="A5" sqref="A5"/>
    </sheetView>
  </sheetViews>
  <sheetFormatPr defaultColWidth="9.140625" defaultRowHeight="12.75" outlineLevelCol="1"/>
  <cols>
    <col min="1" max="1" width="4.7109375" style="243" customWidth="1"/>
    <col min="2" max="2" width="6.57421875" style="121" customWidth="1"/>
    <col min="3" max="3" width="5.57421875" style="122" customWidth="1"/>
    <col min="4" max="4" width="20.140625" style="114" customWidth="1"/>
    <col min="5" max="5" width="16.57421875" style="114" customWidth="1"/>
    <col min="6" max="6" width="10.8515625" style="122" customWidth="1"/>
    <col min="7" max="7" width="22.57421875" style="123" customWidth="1"/>
    <col min="8" max="8" width="13.140625" style="135" customWidth="1"/>
    <col min="9" max="9" width="10.00390625" style="129" hidden="1" customWidth="1" outlineLevel="1"/>
    <col min="10" max="10" width="4.140625" style="129" hidden="1" customWidth="1" outlineLevel="1"/>
    <col min="11" max="11" width="5.00390625" style="129" hidden="1" customWidth="1" outlineLevel="1"/>
    <col min="12" max="12" width="4.421875" style="129" hidden="1" customWidth="1" outlineLevel="1"/>
    <col min="13" max="13" width="4.140625" style="130" hidden="1" customWidth="1" outlineLevel="1"/>
    <col min="14" max="14" width="4.57421875" style="130" hidden="1" customWidth="1" outlineLevel="1"/>
    <col min="15" max="15" width="8.28125" style="129" hidden="1" customWidth="1" outlineLevel="1"/>
    <col min="16" max="16" width="9.140625" style="126" customWidth="1" collapsed="1"/>
    <col min="17" max="17" width="9.140625" style="126" customWidth="1"/>
    <col min="18" max="16384" width="9.140625" style="114" customWidth="1"/>
  </cols>
  <sheetData>
    <row r="1" spans="1:11" ht="14.25" customHeight="1">
      <c r="A1" s="279" t="str">
        <f>Startlist!$F4</f>
        <v>TALLINNA RALLY 2016</v>
      </c>
      <c r="B1" s="279"/>
      <c r="C1" s="279"/>
      <c r="D1" s="279"/>
      <c r="E1" s="279"/>
      <c r="F1" s="279"/>
      <c r="G1" s="279"/>
      <c r="H1" s="127"/>
      <c r="I1" s="128"/>
      <c r="J1" s="128"/>
      <c r="K1" s="128"/>
    </row>
    <row r="2" spans="1:11" ht="14.25" customHeight="1">
      <c r="A2" s="279" t="str">
        <f>Startlist!$F5</f>
        <v>August 26-27, 2016</v>
      </c>
      <c r="B2" s="279"/>
      <c r="C2" s="279"/>
      <c r="D2" s="279"/>
      <c r="E2" s="279"/>
      <c r="F2" s="279"/>
      <c r="G2" s="279"/>
      <c r="H2" s="127"/>
      <c r="I2" s="128"/>
      <c r="J2" s="128"/>
      <c r="K2" s="128"/>
    </row>
    <row r="3" spans="1:11" ht="14.25" customHeight="1">
      <c r="A3" s="279" t="str">
        <f>Startlist!$F6</f>
        <v>Harjumaa</v>
      </c>
      <c r="B3" s="279"/>
      <c r="C3" s="279"/>
      <c r="D3" s="279"/>
      <c r="E3" s="279"/>
      <c r="F3" s="279"/>
      <c r="G3" s="279"/>
      <c r="H3" s="127"/>
      <c r="I3" s="128"/>
      <c r="J3" s="128"/>
      <c r="K3" s="128"/>
    </row>
    <row r="4" spans="1:11" ht="12" customHeight="1">
      <c r="A4" s="242"/>
      <c r="B4" s="115" t="s">
        <v>17</v>
      </c>
      <c r="C4" s="124"/>
      <c r="D4" s="125"/>
      <c r="E4" s="117"/>
      <c r="F4" s="118"/>
      <c r="G4" s="119"/>
      <c r="H4" s="127"/>
      <c r="I4" s="128"/>
      <c r="J4" s="128"/>
      <c r="K4" s="128"/>
    </row>
    <row r="5" spans="1:17" s="240" customFormat="1" ht="12" customHeight="1">
      <c r="A5" s="241">
        <v>1</v>
      </c>
      <c r="B5" s="229" t="str">
        <f>VLOOKUP($B7,Startlist!$B:$H,6,FALSE)</f>
        <v>VOROBJOVS RACING</v>
      </c>
      <c r="C5" s="230"/>
      <c r="D5" s="231"/>
      <c r="E5" s="231"/>
      <c r="F5" s="230"/>
      <c r="G5" s="232"/>
      <c r="H5" s="233" t="str">
        <f>CONCATENATE(J5,":",RIGHT(K5,2),".",RIGHT(L5,4))</f>
        <v>1:53.51,8</v>
      </c>
      <c r="I5" s="234">
        <f>SMALL(I7:I9,1)+SMALL(I7:I9,2)</f>
        <v>6831.8</v>
      </c>
      <c r="J5" s="235">
        <f>INT(I5/3600)</f>
        <v>1</v>
      </c>
      <c r="K5" s="236" t="str">
        <f>CONCATENATE("0",INT((I5-(J5*3600))/60))</f>
        <v>053</v>
      </c>
      <c r="L5" s="234" t="str">
        <f>CONCATENATE("0",ROUND(I5-(J5*3600)-(K5*60),1))</f>
        <v>051,8</v>
      </c>
      <c r="M5" s="237">
        <f>A5</f>
        <v>1</v>
      </c>
      <c r="N5" s="237">
        <v>1</v>
      </c>
      <c r="O5" s="238">
        <f>I5</f>
        <v>6831.8</v>
      </c>
      <c r="P5" s="239"/>
      <c r="Q5" s="239"/>
    </row>
    <row r="6" spans="1:15" ht="7.5" customHeight="1">
      <c r="A6" s="242"/>
      <c r="B6" s="120"/>
      <c r="C6" s="116"/>
      <c r="D6" s="117"/>
      <c r="E6" s="117"/>
      <c r="F6" s="116"/>
      <c r="G6" s="119"/>
      <c r="H6" s="127"/>
      <c r="I6" s="128"/>
      <c r="J6" s="128"/>
      <c r="K6" s="128"/>
      <c r="L6" s="128"/>
      <c r="M6" s="131">
        <f>A5</f>
        <v>1</v>
      </c>
      <c r="N6" s="131">
        <v>2</v>
      </c>
      <c r="O6" s="132">
        <f>I5</f>
        <v>6831.8</v>
      </c>
    </row>
    <row r="7" spans="1:15" ht="12.75" customHeight="1">
      <c r="A7" s="242"/>
      <c r="B7" s="120">
        <v>5</v>
      </c>
      <c r="C7" s="116" t="str">
        <f>VLOOKUP($B7,Startlist!$B:$H,2,FALSE)</f>
        <v>MV1</v>
      </c>
      <c r="D7" s="119" t="str">
        <f>VLOOKUP($B7,Startlist!$B:$H,3,FALSE)</f>
        <v>Janis Vorobjovs</v>
      </c>
      <c r="E7" s="119" t="str">
        <f>VLOOKUP($B7,Startlist!$B:$H,4,FALSE)</f>
        <v>Andris Malnieks</v>
      </c>
      <c r="F7" s="116" t="str">
        <f>VLOOKUP($B7,Startlist!$B:$H,5,FALSE)</f>
        <v>LAT</v>
      </c>
      <c r="G7" s="119" t="str">
        <f>VLOOKUP($B7,Startlist!$B:$H,7,FALSE)</f>
        <v>Mitsubishi Mirage</v>
      </c>
      <c r="H7" s="133" t="str">
        <f>VLOOKUP(B7,Results!B:R,17,FALSE)</f>
        <v>55.26,4</v>
      </c>
      <c r="I7" s="134">
        <f>IF(ISERROR(FIND(":",H7)),LEFT(H7,FIND(".",H7,1)-1)*60+RIGHT(H7,LEN(H7)-FIND(".",H7,1)),LEFT(H7,FIND(":",H7,1)-1)*3600+MID(H7,4,2)*60+RIGHT(H7,LEN(H7)-FIND(".",H7,1)))</f>
        <v>3326.4</v>
      </c>
      <c r="J7" s="134"/>
      <c r="K7" s="128"/>
      <c r="L7" s="128"/>
      <c r="M7" s="131">
        <f>A5</f>
        <v>1</v>
      </c>
      <c r="N7" s="131">
        <v>3</v>
      </c>
      <c r="O7" s="132">
        <f>I5</f>
        <v>6831.8</v>
      </c>
    </row>
    <row r="8" spans="1:15" ht="12.75" customHeight="1">
      <c r="A8" s="242"/>
      <c r="B8" s="120">
        <v>17</v>
      </c>
      <c r="C8" s="116" t="str">
        <f>VLOOKUP($B8,Startlist!$B:$H,2,FALSE)</f>
        <v>MV2</v>
      </c>
      <c r="D8" s="119" t="str">
        <f>VLOOKUP($B8,Startlist!$B:$H,3,FALSE)</f>
        <v>Alexander Gorelov</v>
      </c>
      <c r="E8" s="119" t="str">
        <f>VLOOKUP($B8,Startlist!$B:$H,4,FALSE)</f>
        <v>Igor Skuridin</v>
      </c>
      <c r="F8" s="116" t="str">
        <f>VLOOKUP($B8,Startlist!$B:$H,5,FALSE)</f>
        <v>RUS</v>
      </c>
      <c r="G8" s="119" t="str">
        <f>VLOOKUP($B8,Startlist!$B:$H,7,FALSE)</f>
        <v>Mitsubishi Lancer Evo 10</v>
      </c>
      <c r="H8" s="133" t="str">
        <f>VLOOKUP(B8,Results!B:R,17,FALSE)</f>
        <v>58.25,4</v>
      </c>
      <c r="I8" s="134">
        <f>IF(ISERROR(FIND(":",H8)),LEFT(H8,FIND(".",H8,1)-1)*60+RIGHT(H8,LEN(H8)-FIND(".",H8,1)),LEFT(H8,FIND(":",H8,1)-1)*3600+MID(H8,4,2)*60+RIGHT(H8,LEN(H8)-FIND(".",H8,1)))</f>
        <v>3505.4</v>
      </c>
      <c r="J8" s="134"/>
      <c r="K8" s="128"/>
      <c r="L8" s="128"/>
      <c r="M8" s="131">
        <f>A5</f>
        <v>1</v>
      </c>
      <c r="N8" s="131">
        <v>4</v>
      </c>
      <c r="O8" s="132">
        <f>I5</f>
        <v>6831.8</v>
      </c>
    </row>
    <row r="9" spans="1:15" ht="12.75" customHeight="1">
      <c r="A9" s="242"/>
      <c r="B9" s="120">
        <v>200</v>
      </c>
      <c r="C9" s="116" t="str">
        <f>VLOOKUP($B9,Startlist!$B:$H,2,FALSE)</f>
        <v>MV3</v>
      </c>
      <c r="D9" s="119" t="str">
        <f>VLOOKUP($B9,Startlist!$B:$H,3,FALSE)</f>
        <v>Danila Belokons</v>
      </c>
      <c r="E9" s="119" t="str">
        <f>VLOOKUP($B9,Startlist!$B:$H,4,FALSE)</f>
        <v>Georgy Troshkin</v>
      </c>
      <c r="F9" s="116" t="str">
        <f>VLOOKUP($B9,Startlist!$B:$H,5,FALSE)</f>
        <v>LAT / RUS</v>
      </c>
      <c r="G9" s="119" t="str">
        <f>VLOOKUP($B9,Startlist!$B:$H,7,FALSE)</f>
        <v>Ford Fiesta R2TT</v>
      </c>
      <c r="H9" s="133" t="str">
        <f>VLOOKUP(B9,Results!B:R,17,FALSE)</f>
        <v> 1:11.21,1</v>
      </c>
      <c r="I9" s="134">
        <f>IF(ISERROR(FIND(":",H9)),LEFT(H9,FIND(".",H9,1)-1)*60+RIGHT(H9,LEN(H9)-FIND(".",H9,1)),LEFT(H9,FIND(":",H9,1)-1)*3600+MID(H9,4,2)*60+RIGHT(H9,LEN(H9)-FIND(".",H9,1)))</f>
        <v>4281.1</v>
      </c>
      <c r="J9" s="128"/>
      <c r="K9" s="128"/>
      <c r="L9" s="128"/>
      <c r="M9" s="131">
        <f>A5</f>
        <v>1</v>
      </c>
      <c r="N9" s="131">
        <v>5</v>
      </c>
      <c r="O9" s="132">
        <f>I5</f>
        <v>6831.8</v>
      </c>
    </row>
    <row r="10" spans="1:15" ht="7.5" customHeight="1">
      <c r="A10" s="242"/>
      <c r="B10" s="120"/>
      <c r="C10" s="116"/>
      <c r="D10" s="117"/>
      <c r="E10" s="117"/>
      <c r="F10" s="116"/>
      <c r="G10" s="119"/>
      <c r="H10" s="127"/>
      <c r="I10" s="128"/>
      <c r="J10" s="128"/>
      <c r="K10" s="128"/>
      <c r="L10" s="128"/>
      <c r="M10" s="131">
        <f>A5</f>
        <v>1</v>
      </c>
      <c r="N10" s="131">
        <v>6</v>
      </c>
      <c r="O10" s="132">
        <f>I5</f>
        <v>6831.8</v>
      </c>
    </row>
    <row r="11" spans="1:17" s="240" customFormat="1" ht="12" customHeight="1">
      <c r="A11" s="241">
        <v>2</v>
      </c>
      <c r="B11" s="229" t="str">
        <f>VLOOKUP($B13,Startlist!$B:$H,6,FALSE)</f>
        <v>TIKKRI MOTORSPORT</v>
      </c>
      <c r="C11" s="230"/>
      <c r="D11" s="231"/>
      <c r="E11" s="231"/>
      <c r="F11" s="230"/>
      <c r="G11" s="232"/>
      <c r="H11" s="233" t="str">
        <f>CONCATENATE(J11,":",RIGHT(K11,2),".",RIGHT(L11,4))</f>
        <v>1:54.25,9</v>
      </c>
      <c r="I11" s="234">
        <f>SMALL(I13:I15,1)+SMALL(I13:I15,2)</f>
        <v>6865.9</v>
      </c>
      <c r="J11" s="235">
        <f>INT(I11/3600)</f>
        <v>1</v>
      </c>
      <c r="K11" s="236" t="str">
        <f>CONCATENATE("0",INT((I11-(J11*3600))/60))</f>
        <v>054</v>
      </c>
      <c r="L11" s="234" t="str">
        <f>CONCATENATE("0",ROUND(I11-(J11*3600)-(K11*60),1))</f>
        <v>025,9</v>
      </c>
      <c r="M11" s="237">
        <f>A11</f>
        <v>2</v>
      </c>
      <c r="N11" s="237">
        <v>1</v>
      </c>
      <c r="O11" s="238">
        <f>I11</f>
        <v>6865.9</v>
      </c>
      <c r="P11" s="239"/>
      <c r="Q11" s="239"/>
    </row>
    <row r="12" spans="1:15" ht="7.5" customHeight="1">
      <c r="A12" s="242"/>
      <c r="B12" s="120"/>
      <c r="C12" s="116"/>
      <c r="D12" s="117"/>
      <c r="E12" s="117"/>
      <c r="F12" s="116"/>
      <c r="G12" s="119"/>
      <c r="H12" s="127"/>
      <c r="I12" s="128"/>
      <c r="J12" s="128"/>
      <c r="K12" s="128"/>
      <c r="L12" s="128"/>
      <c r="M12" s="131">
        <f>A11</f>
        <v>2</v>
      </c>
      <c r="N12" s="131">
        <v>2</v>
      </c>
      <c r="O12" s="132">
        <f>I11</f>
        <v>6865.9</v>
      </c>
    </row>
    <row r="13" spans="1:15" ht="12.75" customHeight="1">
      <c r="A13" s="242"/>
      <c r="B13" s="120">
        <v>8</v>
      </c>
      <c r="C13" s="116" t="str">
        <f>VLOOKUP($B13,Startlist!$B:$H,2,FALSE)</f>
        <v>MV7</v>
      </c>
      <c r="D13" s="119" t="str">
        <f>VLOOKUP($B13,Startlist!$B:$H,3,FALSE)</f>
        <v>Ranno Bundsen</v>
      </c>
      <c r="E13" s="119" t="str">
        <f>VLOOKUP($B13,Startlist!$B:$H,4,FALSE)</f>
        <v>Robert Loshtshenikov</v>
      </c>
      <c r="F13" s="116" t="str">
        <f>VLOOKUP($B13,Startlist!$B:$H,5,FALSE)</f>
        <v>EST</v>
      </c>
      <c r="G13" s="119" t="str">
        <f>VLOOKUP($B13,Startlist!$B:$H,7,FALSE)</f>
        <v>Mitsubishi Lancer Evo 8</v>
      </c>
      <c r="H13" s="133" t="str">
        <f>VLOOKUP(B13,Results!B:R,17,FALSE)</f>
        <v>56.13,5</v>
      </c>
      <c r="I13" s="134">
        <f>IF(ISERROR(FIND(":",H13)),LEFT(H13,FIND(".",H13,1)-1)*60+RIGHT(H13,LEN(H13)-FIND(".",H13,1)),LEFT(H13,FIND(":",H13,1)-1)*3600+MID(H13,4,2)*60+RIGHT(H13,LEN(H13)-FIND(".",H13,1)))</f>
        <v>3373.5</v>
      </c>
      <c r="J13" s="134"/>
      <c r="K13" s="128"/>
      <c r="L13" s="128"/>
      <c r="M13" s="131">
        <f>A11</f>
        <v>2</v>
      </c>
      <c r="N13" s="131">
        <v>3</v>
      </c>
      <c r="O13" s="132">
        <f>I11</f>
        <v>6865.9</v>
      </c>
    </row>
    <row r="14" spans="1:15" ht="12.75" customHeight="1">
      <c r="A14" s="242"/>
      <c r="B14" s="120">
        <v>15</v>
      </c>
      <c r="C14" s="116" t="str">
        <f>VLOOKUP($B14,Startlist!$B:$H,2,FALSE)</f>
        <v>MV7</v>
      </c>
      <c r="D14" s="119" t="str">
        <f>VLOOKUP($B14,Startlist!$B:$H,3,FALSE)</f>
        <v>Aiko Aigro</v>
      </c>
      <c r="E14" s="119" t="str">
        <f>VLOOKUP($B14,Startlist!$B:$H,4,FALSE)</f>
        <v>Kermo Kärtmann</v>
      </c>
      <c r="F14" s="116" t="str">
        <f>VLOOKUP($B14,Startlist!$B:$H,5,FALSE)</f>
        <v>EST</v>
      </c>
      <c r="G14" s="119" t="str">
        <f>VLOOKUP($B14,Startlist!$B:$H,7,FALSE)</f>
        <v>Mitsubishi Lancer Evo 6</v>
      </c>
      <c r="H14" s="133" t="str">
        <f>VLOOKUP(B14,Results!B:R,17,FALSE)</f>
        <v>58.12,4</v>
      </c>
      <c r="I14" s="134">
        <f>IF(ISERROR(FIND(":",H14)),LEFT(H14,FIND(".",H14,1)-1)*60+RIGHT(H14,LEN(H14)-FIND(".",H14,1)),LEFT(H14,FIND(":",H14,1)-1)*3600+MID(H14,4,2)*60+RIGHT(H14,LEN(H14)-FIND(".",H14,1)))</f>
        <v>3492.4</v>
      </c>
      <c r="J14" s="134"/>
      <c r="K14" s="128"/>
      <c r="L14" s="128"/>
      <c r="M14" s="131">
        <f>A11</f>
        <v>2</v>
      </c>
      <c r="N14" s="131">
        <v>4</v>
      </c>
      <c r="O14" s="132">
        <f>I11</f>
        <v>6865.9</v>
      </c>
    </row>
    <row r="15" spans="1:15" ht="12.75" customHeight="1">
      <c r="A15" s="242"/>
      <c r="B15" s="120">
        <v>33</v>
      </c>
      <c r="C15" s="116" t="str">
        <f>VLOOKUP($B15,Startlist!$B:$H,2,FALSE)</f>
        <v>MV7</v>
      </c>
      <c r="D15" s="119" t="str">
        <f>VLOOKUP($B15,Startlist!$B:$H,3,FALSE)</f>
        <v>Vadim Kuznetsov</v>
      </c>
      <c r="E15" s="119" t="str">
        <f>VLOOKUP($B15,Startlist!$B:$H,4,FALSE)</f>
        <v>Roman Kapustin</v>
      </c>
      <c r="F15" s="116" t="str">
        <f>VLOOKUP($B15,Startlist!$B:$H,5,FALSE)</f>
        <v>RUS</v>
      </c>
      <c r="G15" s="119" t="str">
        <f>VLOOKUP($B15,Startlist!$B:$H,7,FALSE)</f>
        <v>Mitsubishi Lancer Evo 8</v>
      </c>
      <c r="H15" s="133" t="str">
        <f>VLOOKUP(B15,Results!B:R,17,FALSE)</f>
        <v> 1:13.26,7</v>
      </c>
      <c r="I15" s="134">
        <f>IF(ISERROR(FIND(":",H15)),LEFT(H15,FIND(".",H15,1)-1)*60+RIGHT(H15,LEN(H15)-FIND(".",H15,1)),LEFT(H15,FIND(":",H15,1)-1)*3600+MID(H15,4,2)*60+RIGHT(H15,LEN(H15)-FIND(".",H15,1)))</f>
        <v>4406.7</v>
      </c>
      <c r="J15" s="128"/>
      <c r="K15" s="128"/>
      <c r="L15" s="128"/>
      <c r="M15" s="131">
        <f>A11</f>
        <v>2</v>
      </c>
      <c r="N15" s="131">
        <v>5</v>
      </c>
      <c r="O15" s="132">
        <f>I11</f>
        <v>6865.9</v>
      </c>
    </row>
    <row r="16" spans="1:15" ht="7.5" customHeight="1">
      <c r="A16" s="242"/>
      <c r="B16" s="120"/>
      <c r="C16" s="116"/>
      <c r="D16" s="117"/>
      <c r="E16" s="117"/>
      <c r="F16" s="116"/>
      <c r="G16" s="119"/>
      <c r="H16" s="127"/>
      <c r="I16" s="128"/>
      <c r="J16" s="128"/>
      <c r="K16" s="128"/>
      <c r="L16" s="128"/>
      <c r="M16" s="131">
        <f>A11</f>
        <v>2</v>
      </c>
      <c r="N16" s="131">
        <v>6</v>
      </c>
      <c r="O16" s="132">
        <f>I11</f>
        <v>6865.9</v>
      </c>
    </row>
    <row r="17" spans="1:17" s="240" customFormat="1" ht="12" customHeight="1">
      <c r="A17" s="241">
        <v>3</v>
      </c>
      <c r="B17" s="229" t="str">
        <f>VLOOKUP($B19,Startlist!$B:$H,6,FALSE)</f>
        <v>CUEKS RACING</v>
      </c>
      <c r="C17" s="230"/>
      <c r="D17" s="231"/>
      <c r="E17" s="231"/>
      <c r="F17" s="230"/>
      <c r="G17" s="232"/>
      <c r="H17" s="233" t="str">
        <f>CONCATENATE(J17,":",RIGHT(K17,2),".",RIGHT(L17,4))</f>
        <v>1:56.25,2</v>
      </c>
      <c r="I17" s="234">
        <f>SMALL(I19:I21,1)+SMALL(I19:I21,2)</f>
        <v>6985.2</v>
      </c>
      <c r="J17" s="235">
        <f>INT(I17/3600)</f>
        <v>1</v>
      </c>
      <c r="K17" s="236" t="str">
        <f>CONCATENATE("0",INT((I17-(J17*3600))/60))</f>
        <v>056</v>
      </c>
      <c r="L17" s="234" t="str">
        <f>CONCATENATE("0",ROUND(I17-(J17*3600)-(K17*60),1))</f>
        <v>025,2</v>
      </c>
      <c r="M17" s="237">
        <f>A17</f>
        <v>3</v>
      </c>
      <c r="N17" s="237">
        <v>1</v>
      </c>
      <c r="O17" s="238">
        <f>I17</f>
        <v>6985.2</v>
      </c>
      <c r="P17" s="239"/>
      <c r="Q17" s="239"/>
    </row>
    <row r="18" spans="1:15" ht="7.5" customHeight="1">
      <c r="A18" s="242"/>
      <c r="B18" s="120"/>
      <c r="C18" s="116"/>
      <c r="D18" s="117"/>
      <c r="E18" s="117"/>
      <c r="F18" s="116"/>
      <c r="G18" s="119"/>
      <c r="H18" s="127"/>
      <c r="I18" s="128"/>
      <c r="J18" s="128"/>
      <c r="K18" s="128"/>
      <c r="L18" s="128"/>
      <c r="M18" s="131">
        <f>A17</f>
        <v>3</v>
      </c>
      <c r="N18" s="131">
        <v>2</v>
      </c>
      <c r="O18" s="132">
        <f>I17</f>
        <v>6985.2</v>
      </c>
    </row>
    <row r="19" spans="1:15" ht="12.75" customHeight="1">
      <c r="A19" s="242"/>
      <c r="B19" s="120">
        <v>25</v>
      </c>
      <c r="C19" s="116" t="str">
        <f>VLOOKUP($B19,Startlist!$B:$H,2,FALSE)</f>
        <v>MV6</v>
      </c>
      <c r="D19" s="119" t="str">
        <f>VLOOKUP($B19,Startlist!$B:$H,3,FALSE)</f>
        <v>Marko Ringenberg</v>
      </c>
      <c r="E19" s="119" t="str">
        <f>VLOOKUP($B19,Startlist!$B:$H,4,FALSE)</f>
        <v>Allar Heina</v>
      </c>
      <c r="F19" s="116" t="str">
        <f>VLOOKUP($B19,Startlist!$B:$H,5,FALSE)</f>
        <v>EST</v>
      </c>
      <c r="G19" s="119" t="str">
        <f>VLOOKUP($B19,Startlist!$B:$H,7,FALSE)</f>
        <v>BMW M3</v>
      </c>
      <c r="H19" s="133" t="str">
        <f>VLOOKUP(B19,Results!B:R,17,FALSE)</f>
        <v>58.26,6</v>
      </c>
      <c r="I19" s="134">
        <f>IF(ISERROR(FIND(":",H19)),LEFT(H19,FIND(".",H19,1)-1)*60+RIGHT(H19,LEN(H19)-FIND(".",H19,1)),LEFT(H19,FIND(":",H19,1)-1)*3600+MID(H19,4,2)*60+RIGHT(H19,LEN(H19)-FIND(".",H19,1)))</f>
        <v>3506.6</v>
      </c>
      <c r="J19" s="134"/>
      <c r="K19" s="128"/>
      <c r="L19" s="128"/>
      <c r="M19" s="131">
        <f>A17</f>
        <v>3</v>
      </c>
      <c r="N19" s="131">
        <v>3</v>
      </c>
      <c r="O19" s="132">
        <f>I17</f>
        <v>6985.2</v>
      </c>
    </row>
    <row r="20" spans="1:15" ht="12.75" customHeight="1">
      <c r="A20" s="242"/>
      <c r="B20" s="120">
        <v>27</v>
      </c>
      <c r="C20" s="116" t="str">
        <f>VLOOKUP($B20,Startlist!$B:$H,2,FALSE)</f>
        <v>MV6</v>
      </c>
      <c r="D20" s="119" t="str">
        <f>VLOOKUP($B20,Startlist!$B:$H,3,FALSE)</f>
        <v>Mario Jürimäe</v>
      </c>
      <c r="E20" s="119" t="str">
        <f>VLOOKUP($B20,Startlist!$B:$H,4,FALSE)</f>
        <v>Rauno Rohtmets</v>
      </c>
      <c r="F20" s="116" t="str">
        <f>VLOOKUP($B20,Startlist!$B:$H,5,FALSE)</f>
        <v>EST</v>
      </c>
      <c r="G20" s="119" t="str">
        <f>VLOOKUP($B20,Startlist!$B:$H,7,FALSE)</f>
        <v>BMW M3</v>
      </c>
      <c r="H20" s="133" t="str">
        <f>VLOOKUP(B20,Results!B:R,17,FALSE)</f>
        <v>58.48,3</v>
      </c>
      <c r="I20" s="134">
        <f>IF(ISERROR(FIND(":",H20)),LEFT(H20,FIND(".",H20,1)-1)*60+RIGHT(H20,LEN(H20)-FIND(".",H20,1)),LEFT(H20,FIND(":",H20,1)-1)*3600+MID(H20,4,2)*60+RIGHT(H20,LEN(H20)-FIND(".",H20,1)))</f>
        <v>3528.3</v>
      </c>
      <c r="J20" s="134"/>
      <c r="K20" s="128"/>
      <c r="L20" s="128"/>
      <c r="M20" s="131">
        <f>A17</f>
        <v>3</v>
      </c>
      <c r="N20" s="131">
        <v>4</v>
      </c>
      <c r="O20" s="132">
        <f>I17</f>
        <v>6985.2</v>
      </c>
    </row>
    <row r="21" spans="1:15" ht="12.75" customHeight="1">
      <c r="A21" s="242"/>
      <c r="B21" s="120">
        <v>208</v>
      </c>
      <c r="C21" s="116" t="str">
        <f>VLOOKUP($B21,Startlist!$B:$H,2,FALSE)</f>
        <v>MV3</v>
      </c>
      <c r="D21" s="119" t="str">
        <f>VLOOKUP($B21,Startlist!$B:$H,3,FALSE)</f>
        <v>Miko Niinemäe</v>
      </c>
      <c r="E21" s="119" t="str">
        <f>VLOOKUP($B21,Startlist!$B:$H,4,FALSE)</f>
        <v>Martin Valter</v>
      </c>
      <c r="F21" s="116" t="str">
        <f>VLOOKUP($B21,Startlist!$B:$H,5,FALSE)</f>
        <v>EST</v>
      </c>
      <c r="G21" s="119" t="str">
        <f>VLOOKUP($B21,Startlist!$B:$H,7,FALSE)</f>
        <v>Peugeot 208</v>
      </c>
      <c r="H21" s="133" t="str">
        <f>VLOOKUP(B21,Results!B:R,17,FALSE)</f>
        <v>57.58,6</v>
      </c>
      <c r="I21" s="134">
        <f>IF(ISERROR(FIND(":",H21)),LEFT(H21,FIND(".",H21,1)-1)*60+RIGHT(H21,LEN(H21)-FIND(".",H21,1)),LEFT(H21,FIND(":",H21,1)-1)*3600+MID(H21,4,2)*60+RIGHT(H21,LEN(H21)-FIND(".",H21,1)))</f>
        <v>3478.6</v>
      </c>
      <c r="J21" s="128"/>
      <c r="K21" s="128"/>
      <c r="L21" s="128"/>
      <c r="M21" s="131">
        <f>A17</f>
        <v>3</v>
      </c>
      <c r="N21" s="131">
        <v>5</v>
      </c>
      <c r="O21" s="132">
        <f>I17</f>
        <v>6985.2</v>
      </c>
    </row>
    <row r="22" spans="1:15" ht="7.5" customHeight="1">
      <c r="A22" s="242"/>
      <c r="B22" s="120"/>
      <c r="C22" s="116"/>
      <c r="D22" s="117"/>
      <c r="E22" s="117"/>
      <c r="F22" s="116"/>
      <c r="G22" s="119"/>
      <c r="H22" s="127"/>
      <c r="I22" s="128"/>
      <c r="J22" s="128"/>
      <c r="K22" s="128"/>
      <c r="L22" s="128"/>
      <c r="M22" s="131">
        <f>A17</f>
        <v>3</v>
      </c>
      <c r="N22" s="131">
        <v>6</v>
      </c>
      <c r="O22" s="132">
        <f>I17</f>
        <v>6985.2</v>
      </c>
    </row>
    <row r="23" spans="1:17" s="240" customFormat="1" ht="12" customHeight="1">
      <c r="A23" s="241">
        <v>4</v>
      </c>
      <c r="B23" s="229" t="str">
        <f>VLOOKUP($B25,Startlist!$B:$H,6,FALSE)&amp;" I"</f>
        <v>ECOM MOTORSPORT I</v>
      </c>
      <c r="C23" s="230"/>
      <c r="D23" s="231"/>
      <c r="E23" s="231"/>
      <c r="F23" s="230"/>
      <c r="G23" s="232"/>
      <c r="H23" s="233" t="str">
        <f>CONCATENATE(J23,":",RIGHT(K23,2),".",RIGHT(L23,4))</f>
        <v>2:01.41,3</v>
      </c>
      <c r="I23" s="234">
        <f>SMALL(I25:I27,1)+SMALL(I25:I27,2)</f>
        <v>7301.3</v>
      </c>
      <c r="J23" s="235">
        <f>INT(I23/3600)</f>
        <v>2</v>
      </c>
      <c r="K23" s="236" t="str">
        <f>CONCATENATE("0",INT((I23-(J23*3600))/60))</f>
        <v>01</v>
      </c>
      <c r="L23" s="234" t="str">
        <f>CONCATENATE("0",ROUND(I23-(J23*3600)-(K23*60),1))</f>
        <v>041,3</v>
      </c>
      <c r="M23" s="237">
        <f>A23</f>
        <v>4</v>
      </c>
      <c r="N23" s="237">
        <v>1</v>
      </c>
      <c r="O23" s="238">
        <f>I23</f>
        <v>7301.3</v>
      </c>
      <c r="P23" s="239"/>
      <c r="Q23" s="239"/>
    </row>
    <row r="24" spans="1:15" ht="7.5" customHeight="1">
      <c r="A24" s="242"/>
      <c r="B24" s="120"/>
      <c r="C24" s="116"/>
      <c r="D24" s="117"/>
      <c r="E24" s="117"/>
      <c r="F24" s="116"/>
      <c r="G24" s="119"/>
      <c r="H24" s="127"/>
      <c r="I24" s="128"/>
      <c r="J24" s="128"/>
      <c r="K24" s="128"/>
      <c r="L24" s="128"/>
      <c r="M24" s="131">
        <f>A23</f>
        <v>4</v>
      </c>
      <c r="N24" s="131">
        <v>2</v>
      </c>
      <c r="O24" s="132">
        <f>I23</f>
        <v>7301.3</v>
      </c>
    </row>
    <row r="25" spans="1:15" ht="12.75" customHeight="1">
      <c r="A25" s="242"/>
      <c r="B25" s="120">
        <v>24</v>
      </c>
      <c r="C25" s="116" t="str">
        <f>VLOOKUP($B25,Startlist!$B:$H,2,FALSE)</f>
        <v>MV4</v>
      </c>
      <c r="D25" s="119" t="str">
        <f>VLOOKUP($B25,Startlist!$B:$H,3,FALSE)</f>
        <v>Kristo Subi</v>
      </c>
      <c r="E25" s="119" t="str">
        <f>VLOOKUP($B25,Startlist!$B:$H,4,FALSE)</f>
        <v>Raido Subi</v>
      </c>
      <c r="F25" s="116" t="str">
        <f>VLOOKUP($B25,Startlist!$B:$H,5,FALSE)</f>
        <v>EST</v>
      </c>
      <c r="G25" s="119" t="str">
        <f>VLOOKUP($B25,Startlist!$B:$H,7,FALSE)</f>
        <v>Honda Civic Type-R</v>
      </c>
      <c r="H25" s="133" t="str">
        <f>VLOOKUP(B25,Results!B:R,17,FALSE)</f>
        <v> 1:02.22,8</v>
      </c>
      <c r="I25" s="134">
        <f>IF(ISERROR(FIND(":",H25)),LEFT(H25,FIND(".",H25,1)-1)*60+RIGHT(H25,LEN(H25)-FIND(".",H25,1)),LEFT(H25,FIND(":",H25,1)-1)*3600+MID(H25,4,2)*60+RIGHT(H25,LEN(H25)-FIND(".",H25,1)))</f>
        <v>3742.8</v>
      </c>
      <c r="J25" s="134"/>
      <c r="K25" s="128"/>
      <c r="L25" s="128"/>
      <c r="M25" s="131">
        <f>A23</f>
        <v>4</v>
      </c>
      <c r="N25" s="131">
        <v>3</v>
      </c>
      <c r="O25" s="132">
        <f>I23</f>
        <v>7301.3</v>
      </c>
    </row>
    <row r="26" spans="1:15" ht="12.75" customHeight="1">
      <c r="A26" s="242"/>
      <c r="B26" s="120">
        <v>28</v>
      </c>
      <c r="C26" s="116" t="str">
        <f>VLOOKUP($B26,Startlist!$B:$H,2,FALSE)</f>
        <v>MV4</v>
      </c>
      <c r="D26" s="119" t="str">
        <f>VLOOKUP($B26,Startlist!$B:$H,3,FALSE)</f>
        <v>Karel Tölp</v>
      </c>
      <c r="E26" s="119" t="str">
        <f>VLOOKUP($B26,Startlist!$B:$H,4,FALSE)</f>
        <v>Martin Vihmann</v>
      </c>
      <c r="F26" s="116" t="str">
        <f>VLOOKUP($B26,Startlist!$B:$H,5,FALSE)</f>
        <v>EST</v>
      </c>
      <c r="G26" s="119" t="str">
        <f>VLOOKUP($B26,Startlist!$B:$H,7,FALSE)</f>
        <v>Honda Civic Type-R</v>
      </c>
      <c r="H26" s="133" t="str">
        <f>VLOOKUP(B26,Results!B:R,17,FALSE)</f>
        <v> 1:00.36,4</v>
      </c>
      <c r="I26" s="134">
        <f>IF(ISERROR(FIND(":",H26)),LEFT(H26,FIND(".",H26,1)-1)*60+RIGHT(H26,LEN(H26)-FIND(".",H26,1)),LEFT(H26,FIND(":",H26,1)-1)*3600+MID(H26,4,2)*60+RIGHT(H26,LEN(H26)-FIND(".",H26,1)))</f>
        <v>3636.4</v>
      </c>
      <c r="J26" s="134"/>
      <c r="K26" s="128"/>
      <c r="L26" s="128"/>
      <c r="M26" s="131">
        <f>A23</f>
        <v>4</v>
      </c>
      <c r="N26" s="131">
        <v>4</v>
      </c>
      <c r="O26" s="132">
        <f>I23</f>
        <v>7301.3</v>
      </c>
    </row>
    <row r="27" spans="1:15" ht="12.75" customHeight="1">
      <c r="A27" s="242"/>
      <c r="B27" s="120">
        <v>31</v>
      </c>
      <c r="C27" s="116" t="str">
        <f>VLOOKUP($B27,Startlist!$B:$H,2,FALSE)</f>
        <v>MV4</v>
      </c>
      <c r="D27" s="119" t="str">
        <f>VLOOKUP($B27,Startlist!$B:$H,3,FALSE)</f>
        <v>Kaspar Kasari</v>
      </c>
      <c r="E27" s="119" t="str">
        <f>VLOOKUP($B27,Startlist!$B:$H,4,FALSE)</f>
        <v>Timo Kasesalu</v>
      </c>
      <c r="F27" s="116" t="str">
        <f>VLOOKUP($B27,Startlist!$B:$H,5,FALSE)</f>
        <v>EST</v>
      </c>
      <c r="G27" s="119" t="str">
        <f>VLOOKUP($B27,Startlist!$B:$H,7,FALSE)</f>
        <v>Honda Civic</v>
      </c>
      <c r="H27" s="133" t="str">
        <f>VLOOKUP(B27,Results!B:R,17,FALSE)</f>
        <v> 1:01.04,9</v>
      </c>
      <c r="I27" s="134">
        <f>IF(ISERROR(FIND(":",H27)),LEFT(H27,FIND(".",H27,1)-1)*60+RIGHT(H27,LEN(H27)-FIND(".",H27,1)),LEFT(H27,FIND(":",H27,1)-1)*3600+MID(H27,4,2)*60+RIGHT(H27,LEN(H27)-FIND(".",H27,1)))</f>
        <v>3664.9</v>
      </c>
      <c r="J27" s="128"/>
      <c r="K27" s="128"/>
      <c r="L27" s="128"/>
      <c r="M27" s="131">
        <f>A23</f>
        <v>4</v>
      </c>
      <c r="N27" s="131">
        <v>5</v>
      </c>
      <c r="O27" s="132">
        <f>I23</f>
        <v>7301.3</v>
      </c>
    </row>
    <row r="28" spans="1:15" ht="7.5" customHeight="1">
      <c r="A28" s="242"/>
      <c r="B28" s="120"/>
      <c r="C28" s="116"/>
      <c r="D28" s="117"/>
      <c r="E28" s="117"/>
      <c r="F28" s="116"/>
      <c r="G28" s="119"/>
      <c r="H28" s="127"/>
      <c r="I28" s="128"/>
      <c r="J28" s="128"/>
      <c r="K28" s="128"/>
      <c r="L28" s="128"/>
      <c r="M28" s="131">
        <f>A23</f>
        <v>4</v>
      </c>
      <c r="N28" s="131">
        <v>6</v>
      </c>
      <c r="O28" s="132">
        <f>I23</f>
        <v>7301.3</v>
      </c>
    </row>
    <row r="29" spans="1:17" s="240" customFormat="1" ht="12" customHeight="1">
      <c r="A29" s="241">
        <v>5</v>
      </c>
      <c r="B29" s="229" t="str">
        <f>VLOOKUP($B31,Startlist!$B:$H,6,FALSE)</f>
        <v>OT RACING</v>
      </c>
      <c r="C29" s="230"/>
      <c r="D29" s="231"/>
      <c r="E29" s="231"/>
      <c r="F29" s="230"/>
      <c r="G29" s="232"/>
      <c r="H29" s="233" t="str">
        <f>CONCATENATE(J29,":",RIGHT(K29,2),".",RIGHT(L29,4))</f>
        <v>2:05.04,2</v>
      </c>
      <c r="I29" s="234">
        <f>SMALL(I31:I33,1)+SMALL(I31:I33,2)</f>
        <v>7504.2</v>
      </c>
      <c r="J29" s="235">
        <f>INT(I29/3600)</f>
        <v>2</v>
      </c>
      <c r="K29" s="236" t="str">
        <f>CONCATENATE("0",INT((I29-(J29*3600))/60))</f>
        <v>05</v>
      </c>
      <c r="L29" s="234" t="str">
        <f>CONCATENATE("0",ROUND(I29-(J29*3600)-(K29*60),1))</f>
        <v>04,2</v>
      </c>
      <c r="M29" s="237">
        <f>A29</f>
        <v>5</v>
      </c>
      <c r="N29" s="237">
        <v>1</v>
      </c>
      <c r="O29" s="238">
        <f>I29</f>
        <v>7504.2</v>
      </c>
      <c r="P29" s="239"/>
      <c r="Q29" s="239"/>
    </row>
    <row r="30" spans="1:15" ht="7.5" customHeight="1">
      <c r="A30" s="242"/>
      <c r="B30" s="120"/>
      <c r="C30" s="116"/>
      <c r="D30" s="117"/>
      <c r="E30" s="117"/>
      <c r="F30" s="116"/>
      <c r="G30" s="119"/>
      <c r="H30" s="127"/>
      <c r="I30" s="128"/>
      <c r="J30" s="128"/>
      <c r="K30" s="128"/>
      <c r="L30" s="128"/>
      <c r="M30" s="131">
        <f>A29</f>
        <v>5</v>
      </c>
      <c r="N30" s="131">
        <v>2</v>
      </c>
      <c r="O30" s="132">
        <f>I29</f>
        <v>7504.2</v>
      </c>
    </row>
    <row r="31" spans="1:15" ht="12.75" customHeight="1">
      <c r="A31" s="242"/>
      <c r="B31" s="120">
        <v>35</v>
      </c>
      <c r="C31" s="116" t="str">
        <f>VLOOKUP($B31,Startlist!$B:$H,2,FALSE)</f>
        <v>MV5</v>
      </c>
      <c r="D31" s="119" t="str">
        <f>VLOOKUP($B31,Startlist!$B:$H,3,FALSE)</f>
        <v>Janar Tänak</v>
      </c>
      <c r="E31" s="119" t="str">
        <f>VLOOKUP($B31,Startlist!$B:$H,4,FALSE)</f>
        <v>Janno Õunpuu</v>
      </c>
      <c r="F31" s="116" t="str">
        <f>VLOOKUP($B31,Startlist!$B:$H,5,FALSE)</f>
        <v>EST</v>
      </c>
      <c r="G31" s="119" t="str">
        <f>VLOOKUP($B31,Startlist!$B:$H,7,FALSE)</f>
        <v>Lada S1600</v>
      </c>
      <c r="H31" s="133" t="str">
        <f>VLOOKUP(B31,Results!B:R,17,FALSE)</f>
        <v> 1:05.43,6</v>
      </c>
      <c r="I31" s="134">
        <f>IF(ISERROR(FIND(":",H31)),LEFT(H31,FIND(".",H31,1)-1)*60+RIGHT(H31,LEN(H31)-FIND(".",H31,1)),LEFT(H31,FIND(":",H31,1)-1)*3600+MID(H31,4,2)*60+RIGHT(H31,LEN(H31)-FIND(".",H31,1)))</f>
        <v>3943.6</v>
      </c>
      <c r="J31" s="134"/>
      <c r="K31" s="128"/>
      <c r="L31" s="128"/>
      <c r="M31" s="131">
        <f>A29</f>
        <v>5</v>
      </c>
      <c r="N31" s="131">
        <v>3</v>
      </c>
      <c r="O31" s="132">
        <f>I29</f>
        <v>7504.2</v>
      </c>
    </row>
    <row r="32" spans="1:15" ht="12.75" customHeight="1">
      <c r="A32" s="242"/>
      <c r="B32" s="120">
        <v>205</v>
      </c>
      <c r="C32" s="116" t="str">
        <f>VLOOKUP($B32,Startlist!$B:$H,2,FALSE)</f>
        <v>MV3</v>
      </c>
      <c r="D32" s="119" t="str">
        <f>VLOOKUP($B32,Startlist!$B:$H,3,FALSE)</f>
        <v>Oliver Ojaperv</v>
      </c>
      <c r="E32" s="119" t="str">
        <f>VLOOKUP($B32,Startlist!$B:$H,4,FALSE)</f>
        <v>Jarno Talve</v>
      </c>
      <c r="F32" s="116" t="str">
        <f>VLOOKUP($B32,Startlist!$B:$H,5,FALSE)</f>
        <v>EST</v>
      </c>
      <c r="G32" s="119" t="str">
        <f>VLOOKUP($B32,Startlist!$B:$H,7,FALSE)</f>
        <v>Ford Fiesta R2</v>
      </c>
      <c r="H32" s="271" t="s">
        <v>970</v>
      </c>
      <c r="I32" s="134"/>
      <c r="J32" s="134"/>
      <c r="K32" s="128"/>
      <c r="L32" s="128"/>
      <c r="M32" s="131">
        <f>A29</f>
        <v>5</v>
      </c>
      <c r="N32" s="131">
        <v>4</v>
      </c>
      <c r="O32" s="132">
        <f>I29</f>
        <v>7504.2</v>
      </c>
    </row>
    <row r="33" spans="1:15" ht="12.75" customHeight="1">
      <c r="A33" s="242"/>
      <c r="B33" s="120">
        <v>209</v>
      </c>
      <c r="C33" s="116" t="str">
        <f>VLOOKUP($B33,Startlist!$B:$H,2,FALSE)</f>
        <v>MV3</v>
      </c>
      <c r="D33" s="119" t="str">
        <f>VLOOKUP($B33,Startlist!$B:$H,3,FALSE)</f>
        <v>Ken Torn</v>
      </c>
      <c r="E33" s="119" t="str">
        <f>VLOOKUP($B33,Startlist!$B:$H,4,FALSE)</f>
        <v>Riivo Mesila</v>
      </c>
      <c r="F33" s="116" t="str">
        <f>VLOOKUP($B33,Startlist!$B:$H,5,FALSE)</f>
        <v>EST</v>
      </c>
      <c r="G33" s="119" t="str">
        <f>VLOOKUP($B33,Startlist!$B:$H,7,FALSE)</f>
        <v>Ford Fiesta R2</v>
      </c>
      <c r="H33" s="133" t="str">
        <f>VLOOKUP(B33,Results!B:R,17,FALSE)</f>
        <v>59.20,6</v>
      </c>
      <c r="I33" s="134">
        <f>IF(ISERROR(FIND(":",H33)),LEFT(H33,FIND(".",H33,1)-1)*60+RIGHT(H33,LEN(H33)-FIND(".",H33,1)),LEFT(H33,FIND(":",H33,1)-1)*3600+MID(H33,4,2)*60+RIGHT(H33,LEN(H33)-FIND(".",H33,1)))</f>
        <v>3560.6</v>
      </c>
      <c r="J33" s="128"/>
      <c r="K33" s="128"/>
      <c r="L33" s="128"/>
      <c r="M33" s="131">
        <f>A29</f>
        <v>5</v>
      </c>
      <c r="N33" s="131">
        <v>5</v>
      </c>
      <c r="O33" s="132">
        <f>I29</f>
        <v>7504.2</v>
      </c>
    </row>
    <row r="34" spans="1:15" ht="7.5" customHeight="1">
      <c r="A34" s="242"/>
      <c r="B34" s="120"/>
      <c r="C34" s="116"/>
      <c r="D34" s="117"/>
      <c r="E34" s="117"/>
      <c r="F34" s="116"/>
      <c r="G34" s="119"/>
      <c r="H34" s="127"/>
      <c r="I34" s="128"/>
      <c r="J34" s="128"/>
      <c r="K34" s="128"/>
      <c r="L34" s="128"/>
      <c r="M34" s="131">
        <f>A29</f>
        <v>5</v>
      </c>
      <c r="N34" s="131">
        <v>6</v>
      </c>
      <c r="O34" s="132">
        <f>I29</f>
        <v>7504.2</v>
      </c>
    </row>
    <row r="35" spans="1:17" s="240" customFormat="1" ht="12" customHeight="1">
      <c r="A35" s="241">
        <v>6</v>
      </c>
      <c r="B35" s="229" t="str">
        <f>VLOOKUP($B37,Startlist!$B:$H,6,FALSE)</f>
        <v>KAUR MOTORSPORT</v>
      </c>
      <c r="C35" s="230"/>
      <c r="D35" s="231"/>
      <c r="E35" s="231"/>
      <c r="F35" s="230"/>
      <c r="G35" s="232"/>
      <c r="H35" s="233" t="str">
        <f>CONCATENATE(J35,":",RIGHT(K35,2),".",RIGHT(L35,4))</f>
        <v>2:07.11,9</v>
      </c>
      <c r="I35" s="234">
        <f>SMALL(I37:I39,1)+SMALL(I37:I39,2)</f>
        <v>7631.9</v>
      </c>
      <c r="J35" s="235">
        <f>INT(I35/3600)</f>
        <v>2</v>
      </c>
      <c r="K35" s="236" t="str">
        <f>CONCATENATE("0",INT((I35-(J35*3600))/60))</f>
        <v>07</v>
      </c>
      <c r="L35" s="234" t="str">
        <f>CONCATENATE("0",ROUND(I35-(J35*3600)-(K35*60),1))</f>
        <v>011,9</v>
      </c>
      <c r="M35" s="237">
        <f>A35</f>
        <v>6</v>
      </c>
      <c r="N35" s="237">
        <v>1</v>
      </c>
      <c r="O35" s="238">
        <f>I35</f>
        <v>7631.9</v>
      </c>
      <c r="P35" s="239"/>
      <c r="Q35" s="239"/>
    </row>
    <row r="36" spans="1:15" ht="7.5" customHeight="1">
      <c r="A36" s="242"/>
      <c r="B36" s="120"/>
      <c r="C36" s="116"/>
      <c r="D36" s="117"/>
      <c r="E36" s="117"/>
      <c r="F36" s="116"/>
      <c r="G36" s="119"/>
      <c r="H36" s="127"/>
      <c r="I36" s="128"/>
      <c r="J36" s="128"/>
      <c r="K36" s="128"/>
      <c r="L36" s="128"/>
      <c r="M36" s="131">
        <f>A35</f>
        <v>6</v>
      </c>
      <c r="N36" s="131">
        <v>2</v>
      </c>
      <c r="O36" s="132">
        <f>I35</f>
        <v>7631.9</v>
      </c>
    </row>
    <row r="37" spans="1:15" ht="12.75" customHeight="1">
      <c r="A37" s="242"/>
      <c r="B37" s="120">
        <v>12</v>
      </c>
      <c r="C37" s="116" t="str">
        <f>VLOOKUP($B37,Startlist!$B:$H,2,FALSE)</f>
        <v>MV7</v>
      </c>
      <c r="D37" s="119" t="str">
        <f>VLOOKUP($B37,Startlist!$B:$H,3,FALSE)</f>
        <v>Priit Koik</v>
      </c>
      <c r="E37" s="119" t="str">
        <f>VLOOKUP($B37,Startlist!$B:$H,4,FALSE)</f>
        <v>Uku Heldna</v>
      </c>
      <c r="F37" s="116" t="str">
        <f>VLOOKUP($B37,Startlist!$B:$H,5,FALSE)</f>
        <v>EST</v>
      </c>
      <c r="G37" s="119" t="str">
        <f>VLOOKUP($B37,Startlist!$B:$H,7,FALSE)</f>
        <v>Mitsubishi Lancer Evo 8</v>
      </c>
      <c r="H37" s="133" t="str">
        <f>VLOOKUP(B37,Results!B:R,17,FALSE)</f>
        <v>57.59,5</v>
      </c>
      <c r="I37" s="134">
        <f>IF(ISERROR(FIND(":",H37)),LEFT(H37,FIND(".",H37,1)-1)*60+RIGHT(H37,LEN(H37)-FIND(".",H37,1)),LEFT(H37,FIND(":",H37,1)-1)*3600+MID(H37,4,2)*60+RIGHT(H37,LEN(H37)-FIND(".",H37,1)))</f>
        <v>3479.5</v>
      </c>
      <c r="J37" s="134"/>
      <c r="K37" s="128"/>
      <c r="L37" s="128"/>
      <c r="M37" s="131">
        <f>A35</f>
        <v>6</v>
      </c>
      <c r="N37" s="131">
        <v>3</v>
      </c>
      <c r="O37" s="132">
        <f>I35</f>
        <v>7631.9</v>
      </c>
    </row>
    <row r="38" spans="1:15" ht="12.75" customHeight="1">
      <c r="A38" s="242"/>
      <c r="B38" s="120">
        <v>49</v>
      </c>
      <c r="C38" s="116" t="str">
        <f>VLOOKUP($B38,Startlist!$B:$H,2,FALSE)</f>
        <v>MV4</v>
      </c>
      <c r="D38" s="119" t="str">
        <f>VLOOKUP($B38,Startlist!$B:$H,3,FALSE)</f>
        <v>Priit Estermaa</v>
      </c>
      <c r="E38" s="119" t="str">
        <f>VLOOKUP($B38,Startlist!$B:$H,4,FALSE)</f>
        <v>Raino Friedemann</v>
      </c>
      <c r="F38" s="116" t="str">
        <f>VLOOKUP($B38,Startlist!$B:$H,5,FALSE)</f>
        <v>EST</v>
      </c>
      <c r="G38" s="119" t="str">
        <f>VLOOKUP($B38,Startlist!$B:$H,7,FALSE)</f>
        <v>Nissan Sunny</v>
      </c>
      <c r="H38" s="133" t="str">
        <f>VLOOKUP(B38,Results!B:R,17,FALSE)</f>
        <v> 1:09.12,4</v>
      </c>
      <c r="I38" s="134">
        <f>IF(ISERROR(FIND(":",H38)),LEFT(H38,FIND(".",H38,1)-1)*60+RIGHT(H38,LEN(H38)-FIND(".",H38,1)),LEFT(H38,FIND(":",H38,1)-1)*3600+MID(H38,4,2)*60+RIGHT(H38,LEN(H38)-FIND(".",H38,1)))</f>
        <v>4152.4</v>
      </c>
      <c r="J38" s="134"/>
      <c r="K38" s="128"/>
      <c r="L38" s="128"/>
      <c r="M38" s="131">
        <f>A35</f>
        <v>6</v>
      </c>
      <c r="N38" s="131">
        <v>4</v>
      </c>
      <c r="O38" s="132">
        <f>I35</f>
        <v>7631.9</v>
      </c>
    </row>
    <row r="39" spans="1:15" ht="12.75" customHeight="1">
      <c r="A39" s="242"/>
      <c r="B39" s="120"/>
      <c r="C39" s="116"/>
      <c r="D39" s="119"/>
      <c r="E39" s="119"/>
      <c r="F39" s="116"/>
      <c r="G39" s="119"/>
      <c r="H39" s="133"/>
      <c r="I39" s="134"/>
      <c r="J39" s="128"/>
      <c r="K39" s="128"/>
      <c r="L39" s="128"/>
      <c r="M39" s="131">
        <f>A35</f>
        <v>6</v>
      </c>
      <c r="N39" s="131">
        <v>5</v>
      </c>
      <c r="O39" s="132">
        <f>I35</f>
        <v>7631.9</v>
      </c>
    </row>
    <row r="40" spans="1:15" ht="7.5" customHeight="1">
      <c r="A40" s="242"/>
      <c r="B40" s="120"/>
      <c r="C40" s="116"/>
      <c r="D40" s="117"/>
      <c r="E40" s="117"/>
      <c r="F40" s="116"/>
      <c r="G40" s="119"/>
      <c r="H40" s="127"/>
      <c r="I40" s="128"/>
      <c r="J40" s="128"/>
      <c r="K40" s="128"/>
      <c r="L40" s="128"/>
      <c r="M40" s="131">
        <f>A35</f>
        <v>6</v>
      </c>
      <c r="N40" s="131">
        <v>6</v>
      </c>
      <c r="O40" s="132">
        <f>I35</f>
        <v>7631.9</v>
      </c>
    </row>
    <row r="41" spans="1:17" s="240" customFormat="1" ht="12" customHeight="1">
      <c r="A41" s="241">
        <v>7</v>
      </c>
      <c r="B41" s="229" t="str">
        <f>VLOOKUP($B43,Startlist!$B:$H,6,FALSE)</f>
        <v>ALM MOTORSPORT</v>
      </c>
      <c r="C41" s="230"/>
      <c r="D41" s="231"/>
      <c r="E41" s="231"/>
      <c r="F41" s="230"/>
      <c r="G41" s="232"/>
      <c r="H41" s="233" t="str">
        <f>CONCATENATE(J41,":",RIGHT(K41,2),".",RIGHT(L41,4))</f>
        <v>2:07.15,8</v>
      </c>
      <c r="I41" s="234">
        <f>SMALL(I43:I45,1)+SMALL(I43:I45,2)</f>
        <v>7635.799999999999</v>
      </c>
      <c r="J41" s="235">
        <f>INT(I41/3600)</f>
        <v>2</v>
      </c>
      <c r="K41" s="236" t="str">
        <f>CONCATENATE("0",INT((I41-(J41*3600))/60))</f>
        <v>07</v>
      </c>
      <c r="L41" s="234" t="str">
        <f>CONCATENATE("0",ROUND(I41-(J41*3600)-(K41*60),1))</f>
        <v>015,8</v>
      </c>
      <c r="M41" s="237">
        <f>A41</f>
        <v>7</v>
      </c>
      <c r="N41" s="237">
        <v>1</v>
      </c>
      <c r="O41" s="238">
        <f>I41</f>
        <v>7635.799999999999</v>
      </c>
      <c r="P41" s="239"/>
      <c r="Q41" s="239"/>
    </row>
    <row r="42" spans="1:15" ht="7.5" customHeight="1">
      <c r="A42" s="242"/>
      <c r="B42" s="120"/>
      <c r="C42" s="116"/>
      <c r="D42" s="117"/>
      <c r="E42" s="117"/>
      <c r="F42" s="116"/>
      <c r="G42" s="119"/>
      <c r="H42" s="127"/>
      <c r="I42" s="128"/>
      <c r="J42" s="128"/>
      <c r="K42" s="128"/>
      <c r="L42" s="128"/>
      <c r="M42" s="131">
        <f>A41</f>
        <v>7</v>
      </c>
      <c r="N42" s="131">
        <v>2</v>
      </c>
      <c r="O42" s="132">
        <f>I41</f>
        <v>7635.799999999999</v>
      </c>
    </row>
    <row r="43" spans="1:15" ht="12.75" customHeight="1">
      <c r="A43" s="242"/>
      <c r="B43" s="120">
        <v>19</v>
      </c>
      <c r="C43" s="116" t="str">
        <f>VLOOKUP($B43,Startlist!$B:$H,2,FALSE)</f>
        <v>MV7</v>
      </c>
      <c r="D43" s="119" t="str">
        <f>VLOOKUP($B43,Startlist!$B:$H,3,FALSE)</f>
        <v>Anre Saks</v>
      </c>
      <c r="E43" s="119" t="str">
        <f>VLOOKUP($B43,Startlist!$B:$H,4,FALSE)</f>
        <v>Rainer Maasik</v>
      </c>
      <c r="F43" s="116" t="str">
        <f>VLOOKUP($B43,Startlist!$B:$H,5,FALSE)</f>
        <v>EST</v>
      </c>
      <c r="G43" s="119" t="str">
        <f>VLOOKUP($B43,Startlist!$B:$H,7,FALSE)</f>
        <v>Mitsubishi Lancer Evo 7</v>
      </c>
      <c r="H43" s="133" t="str">
        <f>VLOOKUP(B43,Results!B:R,17,FALSE)</f>
        <v>58.57,9</v>
      </c>
      <c r="I43" s="134">
        <f>IF(ISERROR(FIND(":",H43)),LEFT(H43,FIND(".",H43,1)-1)*60+RIGHT(H43,LEN(H43)-FIND(".",H43,1)),LEFT(H43,FIND(":",H43,1)-1)*3600+MID(H43,4,2)*60+RIGHT(H43,LEN(H43)-FIND(".",H43,1)))</f>
        <v>3537.9</v>
      </c>
      <c r="J43" s="134"/>
      <c r="K43" s="128"/>
      <c r="L43" s="128"/>
      <c r="M43" s="131">
        <f>A41</f>
        <v>7</v>
      </c>
      <c r="N43" s="131">
        <v>3</v>
      </c>
      <c r="O43" s="132">
        <f>I41</f>
        <v>7635.799999999999</v>
      </c>
    </row>
    <row r="44" spans="1:15" ht="12.75" customHeight="1">
      <c r="A44" s="242"/>
      <c r="B44" s="120">
        <v>210</v>
      </c>
      <c r="C44" s="116" t="str">
        <f>VLOOKUP($B44,Startlist!$B:$H,2,FALSE)</f>
        <v>MV3</v>
      </c>
      <c r="D44" s="119" t="str">
        <f>VLOOKUP($B44,Startlist!$B:$H,3,FALSE)</f>
        <v>Aleksander Kudryavtsev</v>
      </c>
      <c r="E44" s="119" t="str">
        <f>VLOOKUP($B44,Startlist!$B:$H,4,FALSE)</f>
        <v>Sergei Larens</v>
      </c>
      <c r="F44" s="116" t="str">
        <f>VLOOKUP($B44,Startlist!$B:$H,5,FALSE)</f>
        <v>RUS / EST</v>
      </c>
      <c r="G44" s="119" t="str">
        <f>VLOOKUP($B44,Startlist!$B:$H,7,FALSE)</f>
        <v>Peugeot 208 R2</v>
      </c>
      <c r="H44" s="133" t="str">
        <f>VLOOKUP(B44,Results!B:R,17,FALSE)</f>
        <v> 1:08.17,9</v>
      </c>
      <c r="I44" s="134">
        <f>IF(ISERROR(FIND(":",H44)),LEFT(H44,FIND(".",H44,1)-1)*60+RIGHT(H44,LEN(H44)-FIND(".",H44,1)),LEFT(H44,FIND(":",H44,1)-1)*3600+MID(H44,4,2)*60+RIGHT(H44,LEN(H44)-FIND(".",H44,1)))</f>
        <v>4097.9</v>
      </c>
      <c r="J44" s="134"/>
      <c r="K44" s="128"/>
      <c r="L44" s="128"/>
      <c r="M44" s="131">
        <f>A41</f>
        <v>7</v>
      </c>
      <c r="N44" s="131">
        <v>4</v>
      </c>
      <c r="O44" s="132">
        <f>I41</f>
        <v>7635.799999999999</v>
      </c>
    </row>
    <row r="45" spans="1:15" ht="12.75" customHeight="1">
      <c r="A45" s="242"/>
      <c r="B45" s="120"/>
      <c r="C45" s="116"/>
      <c r="D45" s="119"/>
      <c r="E45" s="119"/>
      <c r="F45" s="116"/>
      <c r="G45" s="119"/>
      <c r="H45" s="133"/>
      <c r="I45" s="134"/>
      <c r="J45" s="128"/>
      <c r="K45" s="128"/>
      <c r="L45" s="128"/>
      <c r="M45" s="131">
        <f>A41</f>
        <v>7</v>
      </c>
      <c r="N45" s="131">
        <v>5</v>
      </c>
      <c r="O45" s="132">
        <f>I41</f>
        <v>7635.799999999999</v>
      </c>
    </row>
    <row r="46" spans="1:15" ht="7.5" customHeight="1">
      <c r="A46" s="242"/>
      <c r="B46" s="120"/>
      <c r="C46" s="116"/>
      <c r="D46" s="117"/>
      <c r="E46" s="117"/>
      <c r="F46" s="116"/>
      <c r="G46" s="119"/>
      <c r="H46" s="127"/>
      <c r="I46" s="128"/>
      <c r="J46" s="128"/>
      <c r="K46" s="128"/>
      <c r="L46" s="128"/>
      <c r="M46" s="131">
        <f>A41</f>
        <v>7</v>
      </c>
      <c r="N46" s="131">
        <v>6</v>
      </c>
      <c r="O46" s="132">
        <f>I41</f>
        <v>7635.799999999999</v>
      </c>
    </row>
    <row r="47" spans="1:17" s="240" customFormat="1" ht="12" customHeight="1">
      <c r="A47" s="241">
        <v>8</v>
      </c>
      <c r="B47" s="229" t="str">
        <f>VLOOKUP($B49,Startlist!$B:$H,6,FALSE)&amp;" I"</f>
        <v>SAR-TECH MOTORSPORT I</v>
      </c>
      <c r="C47" s="230"/>
      <c r="D47" s="231"/>
      <c r="E47" s="231"/>
      <c r="F47" s="230"/>
      <c r="G47" s="232"/>
      <c r="H47" s="233" t="str">
        <f>CONCATENATE(J47,":",RIGHT(K47,2),".",RIGHT(L47,4))</f>
        <v>2:08.03,3</v>
      </c>
      <c r="I47" s="234">
        <f>SMALL(I49:I51,1)+SMALL(I49:I51,2)</f>
        <v>7683.3</v>
      </c>
      <c r="J47" s="235">
        <f>INT(I47/3600)</f>
        <v>2</v>
      </c>
      <c r="K47" s="236" t="str">
        <f>CONCATENATE("0",INT((I47-(J47*3600))/60))</f>
        <v>08</v>
      </c>
      <c r="L47" s="234" t="str">
        <f>CONCATENATE("0",ROUND(I47-(J47*3600)-(K47*60),1))</f>
        <v>03,3</v>
      </c>
      <c r="M47" s="237">
        <f>A47</f>
        <v>8</v>
      </c>
      <c r="N47" s="237">
        <v>1</v>
      </c>
      <c r="O47" s="238">
        <f>I47</f>
        <v>7683.3</v>
      </c>
      <c r="P47" s="239"/>
      <c r="Q47" s="239"/>
    </row>
    <row r="48" spans="1:15" ht="7.5" customHeight="1">
      <c r="A48" s="242"/>
      <c r="B48" s="120"/>
      <c r="C48" s="116"/>
      <c r="D48" s="117"/>
      <c r="E48" s="117"/>
      <c r="F48" s="116"/>
      <c r="G48" s="119"/>
      <c r="H48" s="127"/>
      <c r="I48" s="128"/>
      <c r="J48" s="128"/>
      <c r="K48" s="128"/>
      <c r="L48" s="128"/>
      <c r="M48" s="131">
        <f>A47</f>
        <v>8</v>
      </c>
      <c r="N48" s="131">
        <v>2</v>
      </c>
      <c r="O48" s="132">
        <f>I47</f>
        <v>7683.3</v>
      </c>
    </row>
    <row r="49" spans="1:15" ht="12.75" customHeight="1">
      <c r="A49" s="242"/>
      <c r="B49" s="120">
        <v>37</v>
      </c>
      <c r="C49" s="116" t="str">
        <f>VLOOKUP($B49,Startlist!$B:$H,2,FALSE)</f>
        <v>MV4</v>
      </c>
      <c r="D49" s="119" t="str">
        <f>VLOOKUP($B49,Startlist!$B:$H,3,FALSE)</f>
        <v>Raido Laulik</v>
      </c>
      <c r="E49" s="119" t="str">
        <f>VLOOKUP($B49,Startlist!$B:$H,4,FALSE)</f>
        <v>Tōnis Viidas</v>
      </c>
      <c r="F49" s="116" t="str">
        <f>VLOOKUP($B49,Startlist!$B:$H,5,FALSE)</f>
        <v>EST</v>
      </c>
      <c r="G49" s="119" t="str">
        <f>VLOOKUP($B49,Startlist!$B:$H,7,FALSE)</f>
        <v>Nissan Sunny GTI</v>
      </c>
      <c r="H49" s="133" t="str">
        <f>VLOOKUP(B49,Results!B:R,17,FALSE)</f>
        <v> 1:03.49,9</v>
      </c>
      <c r="I49" s="134">
        <f>IF(ISERROR(FIND(":",H49)),LEFT(H49,FIND(".",H49,1)-1)*60+RIGHT(H49,LEN(H49)-FIND(".",H49,1)),LEFT(H49,FIND(":",H49,1)-1)*3600+MID(H49,4,2)*60+RIGHT(H49,LEN(H49)-FIND(".",H49,1)))</f>
        <v>3829.9</v>
      </c>
      <c r="J49" s="134"/>
      <c r="K49" s="128"/>
      <c r="L49" s="128"/>
      <c r="M49" s="131">
        <f>A47</f>
        <v>8</v>
      </c>
      <c r="N49" s="131">
        <v>3</v>
      </c>
      <c r="O49" s="132">
        <f>I47</f>
        <v>7683.3</v>
      </c>
    </row>
    <row r="50" spans="1:15" ht="12.75" customHeight="1">
      <c r="A50" s="242"/>
      <c r="B50" s="120">
        <v>39</v>
      </c>
      <c r="C50" s="116" t="str">
        <f>VLOOKUP($B50,Startlist!$B:$H,2,FALSE)</f>
        <v>MV5</v>
      </c>
      <c r="D50" s="119" t="str">
        <f>VLOOKUP($B50,Startlist!$B:$H,3,FALSE)</f>
        <v>Kermo Laus</v>
      </c>
      <c r="E50" s="119" t="str">
        <f>VLOOKUP($B50,Startlist!$B:$H,4,FALSE)</f>
        <v>Kauri Pannas</v>
      </c>
      <c r="F50" s="116" t="str">
        <f>VLOOKUP($B50,Startlist!$B:$H,5,FALSE)</f>
        <v>EST</v>
      </c>
      <c r="G50" s="119" t="str">
        <f>VLOOKUP($B50,Startlist!$B:$H,7,FALSE)</f>
        <v>Nissan Sunny</v>
      </c>
      <c r="H50" s="133" t="str">
        <f>VLOOKUP(B50,Results!B:R,17,FALSE)</f>
        <v> 1:04.52,1</v>
      </c>
      <c r="I50" s="134">
        <f>IF(ISERROR(FIND(":",H50)),LEFT(H50,FIND(".",H50,1)-1)*60+RIGHT(H50,LEN(H50)-FIND(".",H50,1)),LEFT(H50,FIND(":",H50,1)-1)*3600+MID(H50,4,2)*60+RIGHT(H50,LEN(H50)-FIND(".",H50,1)))</f>
        <v>3892.1</v>
      </c>
      <c r="J50" s="134"/>
      <c r="K50" s="128"/>
      <c r="L50" s="128"/>
      <c r="M50" s="131">
        <f>A47</f>
        <v>8</v>
      </c>
      <c r="N50" s="131">
        <v>4</v>
      </c>
      <c r="O50" s="132">
        <f>I47</f>
        <v>7683.3</v>
      </c>
    </row>
    <row r="51" spans="1:15" ht="12.75" customHeight="1">
      <c r="A51" s="242"/>
      <c r="B51" s="120">
        <v>43</v>
      </c>
      <c r="C51" s="116" t="str">
        <f>VLOOKUP($B51,Startlist!$B:$H,2,FALSE)</f>
        <v>MV4</v>
      </c>
      <c r="D51" s="119" t="str">
        <f>VLOOKUP($B51,Startlist!$B:$H,3,FALSE)</f>
        <v>Karl Jalakas</v>
      </c>
      <c r="E51" s="119" t="str">
        <f>VLOOKUP($B51,Startlist!$B:$H,4,FALSE)</f>
        <v>Rando Tark</v>
      </c>
      <c r="F51" s="116" t="str">
        <f>VLOOKUP($B51,Startlist!$B:$H,5,FALSE)</f>
        <v>EST</v>
      </c>
      <c r="G51" s="119" t="str">
        <f>VLOOKUP($B51,Startlist!$B:$H,7,FALSE)</f>
        <v>BMW Compact</v>
      </c>
      <c r="H51" s="133" t="str">
        <f>VLOOKUP(B51,Results!B:R,17,FALSE)</f>
        <v> 1:04.13,4</v>
      </c>
      <c r="I51" s="134">
        <f>IF(ISERROR(FIND(":",H51)),LEFT(H51,FIND(".",H51,1)-1)*60+RIGHT(H51,LEN(H51)-FIND(".",H51,1)),LEFT(H51,FIND(":",H51,1)-1)*3600+MID(H51,4,2)*60+RIGHT(H51,LEN(H51)-FIND(".",H51,1)))</f>
        <v>3853.4</v>
      </c>
      <c r="J51" s="128"/>
      <c r="K51" s="128"/>
      <c r="L51" s="128"/>
      <c r="M51" s="131">
        <f>A47</f>
        <v>8</v>
      </c>
      <c r="N51" s="131">
        <v>5</v>
      </c>
      <c r="O51" s="132">
        <f>I47</f>
        <v>7683.3</v>
      </c>
    </row>
    <row r="52" spans="1:15" ht="7.5" customHeight="1">
      <c r="A52" s="242"/>
      <c r="B52" s="120"/>
      <c r="C52" s="116"/>
      <c r="D52" s="117"/>
      <c r="E52" s="117"/>
      <c r="F52" s="116"/>
      <c r="G52" s="119"/>
      <c r="H52" s="127"/>
      <c r="I52" s="128"/>
      <c r="J52" s="128"/>
      <c r="K52" s="128"/>
      <c r="L52" s="128"/>
      <c r="M52" s="131">
        <f>A47</f>
        <v>8</v>
      </c>
      <c r="N52" s="131">
        <v>6</v>
      </c>
      <c r="O52" s="132">
        <f>I47</f>
        <v>7683.3</v>
      </c>
    </row>
    <row r="53" spans="1:17" s="240" customFormat="1" ht="12" customHeight="1">
      <c r="A53" s="241">
        <v>9</v>
      </c>
      <c r="B53" s="229" t="str">
        <f>VLOOKUP($B55,Startlist!$B:$H,6,FALSE)&amp;" I"</f>
        <v>GAZ RALLIKLUBI I</v>
      </c>
      <c r="C53" s="230"/>
      <c r="D53" s="231"/>
      <c r="E53" s="231"/>
      <c r="F53" s="230"/>
      <c r="G53" s="232"/>
      <c r="H53" s="233" t="str">
        <f>CONCATENATE(J53,":",RIGHT(K53,2),".",RIGHT(L53,4))</f>
        <v>2:16.35,9</v>
      </c>
      <c r="I53" s="234">
        <f>SMALL(I55:I57,1)+SMALL(I55:I57,2)</f>
        <v>8195.9</v>
      </c>
      <c r="J53" s="235">
        <f>INT(I53/3600)</f>
        <v>2</v>
      </c>
      <c r="K53" s="236" t="str">
        <f>CONCATENATE("0",INT((I53-(J53*3600))/60))</f>
        <v>016</v>
      </c>
      <c r="L53" s="234" t="str">
        <f>CONCATENATE("0",ROUND(I53-(J53*3600)-(K53*60),1))</f>
        <v>035,9</v>
      </c>
      <c r="M53" s="237">
        <f>A53</f>
        <v>9</v>
      </c>
      <c r="N53" s="237">
        <v>1</v>
      </c>
      <c r="O53" s="238">
        <f>I53</f>
        <v>8195.9</v>
      </c>
      <c r="P53" s="239"/>
      <c r="Q53" s="239"/>
    </row>
    <row r="54" spans="1:15" ht="7.5" customHeight="1">
      <c r="A54" s="242"/>
      <c r="B54" s="120"/>
      <c r="C54" s="116"/>
      <c r="D54" s="117"/>
      <c r="E54" s="117"/>
      <c r="F54" s="116"/>
      <c r="G54" s="119"/>
      <c r="H54" s="127"/>
      <c r="I54" s="128"/>
      <c r="J54" s="128"/>
      <c r="K54" s="128"/>
      <c r="L54" s="128"/>
      <c r="M54" s="131">
        <f>A53</f>
        <v>9</v>
      </c>
      <c r="N54" s="131">
        <v>2</v>
      </c>
      <c r="O54" s="132">
        <f>I53</f>
        <v>8195.9</v>
      </c>
    </row>
    <row r="55" spans="1:15" ht="12.75" customHeight="1">
      <c r="A55" s="242"/>
      <c r="B55" s="120">
        <v>53</v>
      </c>
      <c r="C55" s="116" t="str">
        <f>VLOOKUP($B55,Startlist!$B:$H,2,FALSE)</f>
        <v>MV8</v>
      </c>
      <c r="D55" s="119" t="str">
        <f>VLOOKUP($B55,Startlist!$B:$H,3,FALSE)</f>
        <v>Taavi Niinemets</v>
      </c>
      <c r="E55" s="119" t="str">
        <f>VLOOKUP($B55,Startlist!$B:$H,4,FALSE)</f>
        <v>Esko Allika</v>
      </c>
      <c r="F55" s="116" t="str">
        <f>VLOOKUP($B55,Startlist!$B:$H,5,FALSE)</f>
        <v>EST</v>
      </c>
      <c r="G55" s="119" t="str">
        <f>VLOOKUP($B55,Startlist!$B:$H,7,FALSE)</f>
        <v>Gaz 51A</v>
      </c>
      <c r="H55" s="133" t="str">
        <f>VLOOKUP(B55,Results!B:R,17,FALSE)</f>
        <v> 1:10.09,5</v>
      </c>
      <c r="I55" s="134">
        <f>IF(ISERROR(FIND(":",H55)),LEFT(H55,FIND(".",H55,1)-1)*60+RIGHT(H55,LEN(H55)-FIND(".",H55,1)),LEFT(H55,FIND(":",H55,1)-1)*3600+MID(H55,4,2)*60+RIGHT(H55,LEN(H55)-FIND(".",H55,1)))</f>
        <v>4209.5</v>
      </c>
      <c r="J55" s="134"/>
      <c r="K55" s="128"/>
      <c r="L55" s="128"/>
      <c r="M55" s="131">
        <f>A53</f>
        <v>9</v>
      </c>
      <c r="N55" s="131">
        <v>3</v>
      </c>
      <c r="O55" s="132">
        <f>I53</f>
        <v>8195.9</v>
      </c>
    </row>
    <row r="56" spans="1:15" ht="12.75" customHeight="1">
      <c r="A56" s="242"/>
      <c r="B56" s="120">
        <v>54</v>
      </c>
      <c r="C56" s="116" t="str">
        <f>VLOOKUP($B56,Startlist!$B:$H,2,FALSE)</f>
        <v>MV8</v>
      </c>
      <c r="D56" s="119" t="str">
        <f>VLOOKUP($B56,Startlist!$B:$H,3,FALSE)</f>
        <v>Rainer Tuberik</v>
      </c>
      <c r="E56" s="119" t="str">
        <f>VLOOKUP($B56,Startlist!$B:$H,4,FALSE)</f>
        <v>Tauri Taevas</v>
      </c>
      <c r="F56" s="116" t="str">
        <f>VLOOKUP($B56,Startlist!$B:$H,5,FALSE)</f>
        <v>EST</v>
      </c>
      <c r="G56" s="119" t="str">
        <f>VLOOKUP($B56,Startlist!$B:$H,7,FALSE)</f>
        <v>Gaz 51</v>
      </c>
      <c r="H56" s="133" t="str">
        <f>VLOOKUP(B56,Results!B:R,17,FALSE)</f>
        <v> 1:17.49,5</v>
      </c>
      <c r="I56" s="134">
        <f>IF(ISERROR(FIND(":",H56)),LEFT(H56,FIND(".",H56,1)-1)*60+RIGHT(H56,LEN(H56)-FIND(".",H56,1)),LEFT(H56,FIND(":",H56,1)-1)*3600+MID(H56,4,2)*60+RIGHT(H56,LEN(H56)-FIND(".",H56,1)))</f>
        <v>4669.5</v>
      </c>
      <c r="J56" s="134"/>
      <c r="K56" s="128"/>
      <c r="L56" s="128"/>
      <c r="M56" s="131">
        <f>A53</f>
        <v>9</v>
      </c>
      <c r="N56" s="131">
        <v>4</v>
      </c>
      <c r="O56" s="132">
        <f>I53</f>
        <v>8195.9</v>
      </c>
    </row>
    <row r="57" spans="1:15" ht="12.75" customHeight="1">
      <c r="A57" s="242"/>
      <c r="B57" s="120">
        <v>30</v>
      </c>
      <c r="C57" s="116" t="str">
        <f>VLOOKUP($B57,Startlist!$B:$H,2,FALSE)</f>
        <v>MV5</v>
      </c>
      <c r="D57" s="119" t="str">
        <f>VLOOKUP($B57,Startlist!$B:$H,3,FALSE)</f>
        <v>Timmu Kōrge</v>
      </c>
      <c r="E57" s="119" t="str">
        <f>VLOOKUP($B57,Startlist!$B:$H,4,FALSE)</f>
        <v>Erik Vaasa</v>
      </c>
      <c r="F57" s="116" t="str">
        <f>VLOOKUP($B57,Startlist!$B:$H,5,FALSE)</f>
        <v>EST</v>
      </c>
      <c r="G57" s="119" t="str">
        <f>VLOOKUP($B57,Startlist!$B:$H,7,FALSE)</f>
        <v>Vaz 2105</v>
      </c>
      <c r="H57" s="133" t="str">
        <f>VLOOKUP(B57,Results!B:R,17,FALSE)</f>
        <v> 1:06.26,4</v>
      </c>
      <c r="I57" s="134">
        <f>IF(ISERROR(FIND(":",H57)),LEFT(H57,FIND(".",H57,1)-1)*60+RIGHT(H57,LEN(H57)-FIND(".",H57,1)),LEFT(H57,FIND(":",H57,1)-1)*3600+MID(H57,4,2)*60+RIGHT(H57,LEN(H57)-FIND(".",H57,1)))</f>
        <v>3986.4</v>
      </c>
      <c r="J57" s="128"/>
      <c r="K57" s="128"/>
      <c r="L57" s="128"/>
      <c r="M57" s="131">
        <f>A53</f>
        <v>9</v>
      </c>
      <c r="N57" s="131">
        <v>5</v>
      </c>
      <c r="O57" s="132">
        <f>I53</f>
        <v>8195.9</v>
      </c>
    </row>
    <row r="58" spans="1:15" ht="7.5" customHeight="1">
      <c r="A58" s="242"/>
      <c r="B58" s="120"/>
      <c r="C58" s="116"/>
      <c r="D58" s="117"/>
      <c r="E58" s="117"/>
      <c r="F58" s="116"/>
      <c r="G58" s="119"/>
      <c r="H58" s="127"/>
      <c r="I58" s="128"/>
      <c r="J58" s="128"/>
      <c r="K58" s="128"/>
      <c r="L58" s="128"/>
      <c r="M58" s="131">
        <f>A53</f>
        <v>9</v>
      </c>
      <c r="N58" s="131">
        <v>6</v>
      </c>
      <c r="O58" s="132">
        <f>I53</f>
        <v>8195.9</v>
      </c>
    </row>
    <row r="59" spans="1:17" s="240" customFormat="1" ht="12" customHeight="1">
      <c r="A59" s="241">
        <v>10</v>
      </c>
      <c r="B59" s="229" t="str">
        <f>VLOOKUP($B61,Startlist!$B:$H,6,FALSE)&amp;" II"</f>
        <v>ECOM MOTORSPORT II</v>
      </c>
      <c r="C59" s="230"/>
      <c r="D59" s="231"/>
      <c r="E59" s="231"/>
      <c r="F59" s="230"/>
      <c r="G59" s="232"/>
      <c r="H59" s="233" t="str">
        <f>CONCATENATE(J59,":",RIGHT(K59,2),".",RIGHT(L59,4))</f>
        <v>2:18.25,5</v>
      </c>
      <c r="I59" s="234">
        <f>SMALL(I61:I63,1)+SMALL(I61:I63,2)</f>
        <v>8305.5</v>
      </c>
      <c r="J59" s="235">
        <f>INT(I59/3600)</f>
        <v>2</v>
      </c>
      <c r="K59" s="236" t="str">
        <f>CONCATENATE("0",INT((I59-(J59*3600))/60))</f>
        <v>018</v>
      </c>
      <c r="L59" s="234" t="str">
        <f>CONCATENATE("0",ROUND(I59-(J59*3600)-(K59*60),1))</f>
        <v>025,5</v>
      </c>
      <c r="M59" s="237">
        <f>A59</f>
        <v>10</v>
      </c>
      <c r="N59" s="237">
        <v>1</v>
      </c>
      <c r="O59" s="238">
        <f>I59</f>
        <v>8305.5</v>
      </c>
      <c r="P59" s="239"/>
      <c r="Q59" s="239"/>
    </row>
    <row r="60" spans="1:15" ht="7.5" customHeight="1">
      <c r="A60" s="242"/>
      <c r="B60" s="120"/>
      <c r="C60" s="116"/>
      <c r="D60" s="117"/>
      <c r="E60" s="117"/>
      <c r="F60" s="116"/>
      <c r="G60" s="119"/>
      <c r="H60" s="127"/>
      <c r="I60" s="128"/>
      <c r="J60" s="128"/>
      <c r="K60" s="128"/>
      <c r="L60" s="128"/>
      <c r="M60" s="131">
        <f>A59</f>
        <v>10</v>
      </c>
      <c r="N60" s="131">
        <v>2</v>
      </c>
      <c r="O60" s="132">
        <f>I59</f>
        <v>8305.5</v>
      </c>
    </row>
    <row r="61" spans="1:15" ht="12.75" customHeight="1">
      <c r="A61" s="242"/>
      <c r="B61" s="120">
        <v>41</v>
      </c>
      <c r="C61" s="116" t="str">
        <f>VLOOKUP($B61,Startlist!$B:$H,2,FALSE)</f>
        <v>MV5</v>
      </c>
      <c r="D61" s="119" t="str">
        <f>VLOOKUP($B61,Startlist!$B:$H,3,FALSE)</f>
        <v>Steven Viilo</v>
      </c>
      <c r="E61" s="119" t="str">
        <f>VLOOKUP($B61,Startlist!$B:$H,4,FALSE)</f>
        <v>Jakko Viilo</v>
      </c>
      <c r="F61" s="116" t="str">
        <f>VLOOKUP($B61,Startlist!$B:$H,5,FALSE)</f>
        <v>EST</v>
      </c>
      <c r="G61" s="119" t="str">
        <f>VLOOKUP($B61,Startlist!$B:$H,7,FALSE)</f>
        <v>Toyota Starlet</v>
      </c>
      <c r="H61" s="133" t="str">
        <f>VLOOKUP(B61,Results!B:R,17,FALSE)</f>
        <v> 1:21.47,6</v>
      </c>
      <c r="I61" s="134">
        <f>IF(ISERROR(FIND(":",H61)),LEFT(H61,FIND(".",H61,1)-1)*60+RIGHT(H61,LEN(H61)-FIND(".",H61,1)),LEFT(H61,FIND(":",H61,1)-1)*3600+MID(H61,4,2)*60+RIGHT(H61,LEN(H61)-FIND(".",H61,1)))</f>
        <v>4907.6</v>
      </c>
      <c r="J61" s="134"/>
      <c r="K61" s="128"/>
      <c r="L61" s="128"/>
      <c r="M61" s="131">
        <f>A59</f>
        <v>10</v>
      </c>
      <c r="N61" s="131">
        <v>3</v>
      </c>
      <c r="O61" s="132">
        <f>I59</f>
        <v>8305.5</v>
      </c>
    </row>
    <row r="62" spans="1:15" ht="12.75" customHeight="1">
      <c r="A62" s="242"/>
      <c r="B62" s="120">
        <v>46</v>
      </c>
      <c r="C62" s="116" t="str">
        <f>VLOOKUP($B62,Startlist!$B:$H,2,FALSE)</f>
        <v>MV5</v>
      </c>
      <c r="D62" s="119" t="str">
        <f>VLOOKUP($B62,Startlist!$B:$H,3,FALSE)</f>
        <v>Raigo Vilbiks</v>
      </c>
      <c r="E62" s="119" t="str">
        <f>VLOOKUP($B62,Startlist!$B:$H,4,FALSE)</f>
        <v>Hellu Smorodin</v>
      </c>
      <c r="F62" s="116" t="str">
        <f>VLOOKUP($B62,Startlist!$B:$H,5,FALSE)</f>
        <v>EST</v>
      </c>
      <c r="G62" s="119" t="str">
        <f>VLOOKUP($B62,Startlist!$B:$H,7,FALSE)</f>
        <v>Lada Samara</v>
      </c>
      <c r="H62" s="133" t="str">
        <f>VLOOKUP(B62,Results!B:R,17,FALSE)</f>
        <v> 1:16.22,8</v>
      </c>
      <c r="I62" s="134">
        <f>IF(ISERROR(FIND(":",H62)),LEFT(H62,FIND(".",H62,1)-1)*60+RIGHT(H62,LEN(H62)-FIND(".",H62,1)),LEFT(H62,FIND(":",H62,1)-1)*3600+MID(H62,4,2)*60+RIGHT(H62,LEN(H62)-FIND(".",H62,1)))</f>
        <v>4582.8</v>
      </c>
      <c r="J62" s="134"/>
      <c r="K62" s="128"/>
      <c r="L62" s="128"/>
      <c r="M62" s="131">
        <f>A59</f>
        <v>10</v>
      </c>
      <c r="N62" s="131">
        <v>4</v>
      </c>
      <c r="O62" s="132">
        <f>I59</f>
        <v>8305.5</v>
      </c>
    </row>
    <row r="63" spans="1:15" ht="12.75" customHeight="1">
      <c r="A63" s="242"/>
      <c r="B63" s="120">
        <v>47</v>
      </c>
      <c r="C63" s="116" t="str">
        <f>VLOOKUP($B63,Startlist!$B:$H,2,FALSE)</f>
        <v>MV7</v>
      </c>
      <c r="D63" s="119" t="str">
        <f>VLOOKUP($B63,Startlist!$B:$H,3,FALSE)</f>
        <v>Henri Franke</v>
      </c>
      <c r="E63" s="119" t="str">
        <f>VLOOKUP($B63,Startlist!$B:$H,4,FALSE)</f>
        <v>Alain Sivous</v>
      </c>
      <c r="F63" s="116" t="str">
        <f>VLOOKUP($B63,Startlist!$B:$H,5,FALSE)</f>
        <v>EST</v>
      </c>
      <c r="G63" s="119" t="str">
        <f>VLOOKUP($B63,Startlist!$B:$H,7,FALSE)</f>
        <v>Subaru Impreza</v>
      </c>
      <c r="H63" s="133" t="str">
        <f>VLOOKUP(B63,Results!B:R,17,FALSE)</f>
        <v> 1:02.02,7</v>
      </c>
      <c r="I63" s="134">
        <f>IF(ISERROR(FIND(":",H63)),LEFT(H63,FIND(".",H63,1)-1)*60+RIGHT(H63,LEN(H63)-FIND(".",H63,1)),LEFT(H63,FIND(":",H63,1)-1)*3600+MID(H63,4,2)*60+RIGHT(H63,LEN(H63)-FIND(".",H63,1)))</f>
        <v>3722.7</v>
      </c>
      <c r="J63" s="128"/>
      <c r="K63" s="128"/>
      <c r="L63" s="128"/>
      <c r="M63" s="131">
        <f>A59</f>
        <v>10</v>
      </c>
      <c r="N63" s="131">
        <v>5</v>
      </c>
      <c r="O63" s="132">
        <f>I59</f>
        <v>8305.5</v>
      </c>
    </row>
    <row r="64" spans="1:15" ht="7.5" customHeight="1">
      <c r="A64" s="242"/>
      <c r="B64" s="120"/>
      <c r="C64" s="116"/>
      <c r="D64" s="117"/>
      <c r="E64" s="117"/>
      <c r="F64" s="116"/>
      <c r="G64" s="119"/>
      <c r="H64" s="127"/>
      <c r="I64" s="128"/>
      <c r="J64" s="128"/>
      <c r="K64" s="128"/>
      <c r="L64" s="128"/>
      <c r="M64" s="131">
        <f>A59</f>
        <v>10</v>
      </c>
      <c r="N64" s="131">
        <v>6</v>
      </c>
      <c r="O64" s="132">
        <f>I59</f>
        <v>8305.5</v>
      </c>
    </row>
    <row r="65" spans="1:17" s="240" customFormat="1" ht="12" customHeight="1">
      <c r="A65" s="241">
        <v>11</v>
      </c>
      <c r="B65" s="229" t="str">
        <f>VLOOKUP($B67,Startlist!$B:$H,6,FALSE)&amp;" II"</f>
        <v>GAZ RALLIKLUBI II</v>
      </c>
      <c r="C65" s="230"/>
      <c r="D65" s="231"/>
      <c r="E65" s="231"/>
      <c r="F65" s="230"/>
      <c r="G65" s="232"/>
      <c r="H65" s="233" t="s">
        <v>2040</v>
      </c>
      <c r="I65" s="234">
        <f>SMALL(I67:I69,1)+SMALL(I67:I69,2)</f>
        <v>8774</v>
      </c>
      <c r="J65" s="235">
        <f>INT(I65/3600)</f>
        <v>2</v>
      </c>
      <c r="K65" s="236" t="str">
        <f>CONCATENATE("0",INT((I65-(J65*3600))/60))</f>
        <v>026</v>
      </c>
      <c r="L65" s="234" t="str">
        <f>CONCATENATE("0",ROUND(I65-(J65*3600)-(K65*60),1))</f>
        <v>014</v>
      </c>
      <c r="M65" s="237">
        <f>A65</f>
        <v>11</v>
      </c>
      <c r="N65" s="237">
        <v>1</v>
      </c>
      <c r="O65" s="238">
        <f>I65</f>
        <v>8774</v>
      </c>
      <c r="P65" s="239"/>
      <c r="Q65" s="239"/>
    </row>
    <row r="66" spans="1:15" ht="7.5" customHeight="1">
      <c r="A66" s="242"/>
      <c r="B66" s="120"/>
      <c r="C66" s="116"/>
      <c r="D66" s="117"/>
      <c r="E66" s="117"/>
      <c r="F66" s="116"/>
      <c r="G66" s="119"/>
      <c r="H66" s="127"/>
      <c r="I66" s="128"/>
      <c r="J66" s="128"/>
      <c r="K66" s="128"/>
      <c r="L66" s="128"/>
      <c r="M66" s="131">
        <f>A65</f>
        <v>11</v>
      </c>
      <c r="N66" s="131">
        <v>2</v>
      </c>
      <c r="O66" s="132">
        <f>I65</f>
        <v>8774</v>
      </c>
    </row>
    <row r="67" spans="1:15" ht="12.75" customHeight="1">
      <c r="A67" s="242"/>
      <c r="B67" s="120">
        <v>56</v>
      </c>
      <c r="C67" s="116" t="str">
        <f>VLOOKUP($B67,Startlist!$B:$H,2,FALSE)</f>
        <v>MV8</v>
      </c>
      <c r="D67" s="119" t="str">
        <f>VLOOKUP($B67,Startlist!$B:$H,3,FALSE)</f>
        <v>Kristo Laadre</v>
      </c>
      <c r="E67" s="119" t="str">
        <f>VLOOKUP($B67,Startlist!$B:$H,4,FALSE)</f>
        <v>Andres Lichtfeldt</v>
      </c>
      <c r="F67" s="116" t="str">
        <f>VLOOKUP($B67,Startlist!$B:$H,5,FALSE)</f>
        <v>EST</v>
      </c>
      <c r="G67" s="119" t="str">
        <f>VLOOKUP($B67,Startlist!$B:$H,7,FALSE)</f>
        <v>Gaz 51A</v>
      </c>
      <c r="H67" s="133" t="str">
        <f>VLOOKUP(B67,Results!B:R,17,FALSE)</f>
        <v> 1:28.50,0</v>
      </c>
      <c r="I67" s="134">
        <f>IF(ISERROR(FIND(":",H67)),LEFT(H67,FIND(".",H67,1)-1)*60+RIGHT(H67,LEN(H67)-FIND(".",H67,1)),LEFT(H67,FIND(":",H67,1)-1)*3600+MID(H67,4,2)*60+RIGHT(H67,LEN(H67)-FIND(".",H67,1)))</f>
        <v>5330</v>
      </c>
      <c r="J67" s="134"/>
      <c r="K67" s="128"/>
      <c r="L67" s="128"/>
      <c r="M67" s="131">
        <f>A65</f>
        <v>11</v>
      </c>
      <c r="N67" s="131">
        <v>3</v>
      </c>
      <c r="O67" s="132">
        <f>I65</f>
        <v>8774</v>
      </c>
    </row>
    <row r="68" spans="1:15" ht="12.75" customHeight="1">
      <c r="A68" s="242"/>
      <c r="B68" s="120">
        <v>57</v>
      </c>
      <c r="C68" s="116" t="str">
        <f>VLOOKUP($B68,Startlist!$B:$H,2,FALSE)</f>
        <v>MV8</v>
      </c>
      <c r="D68" s="119" t="str">
        <f>VLOOKUP($B68,Startlist!$B:$H,3,FALSE)</f>
        <v>Tarmo Silt</v>
      </c>
      <c r="E68" s="119" t="str">
        <f>VLOOKUP($B68,Startlist!$B:$H,4,FALSE)</f>
        <v>Raido Loel</v>
      </c>
      <c r="F68" s="116" t="str">
        <f>VLOOKUP($B68,Startlist!$B:$H,5,FALSE)</f>
        <v>EST</v>
      </c>
      <c r="G68" s="119" t="str">
        <f>VLOOKUP($B68,Startlist!$B:$H,7,FALSE)</f>
        <v>Gaz 51</v>
      </c>
      <c r="H68" s="133" t="str">
        <f>VLOOKUP(B68,Results!B:R,17,FALSE)</f>
        <v> 1:11.44,7</v>
      </c>
      <c r="I68" s="134">
        <f>IF(ISERROR(FIND(":",H68)),LEFT(H68,FIND(".",H68,1)-1)*60+RIGHT(H68,LEN(H68)-FIND(".",H68,1)),LEFT(H68,FIND(":",H68,1)-1)*3600+MID(H68,4,2)*60+RIGHT(H68,LEN(H68)-FIND(".",H68,1)))</f>
        <v>4304.7</v>
      </c>
      <c r="J68" s="134"/>
      <c r="K68" s="128"/>
      <c r="L68" s="128"/>
      <c r="M68" s="131">
        <f>A65</f>
        <v>11</v>
      </c>
      <c r="N68" s="131">
        <v>4</v>
      </c>
      <c r="O68" s="132">
        <f>I65</f>
        <v>8774</v>
      </c>
    </row>
    <row r="69" spans="1:15" ht="12.75" customHeight="1">
      <c r="A69" s="242"/>
      <c r="B69" s="120">
        <v>60</v>
      </c>
      <c r="C69" s="116" t="str">
        <f>VLOOKUP($B69,Startlist!$B:$H,2,FALSE)</f>
        <v>MV8</v>
      </c>
      <c r="D69" s="119" t="str">
        <f>VLOOKUP($B69,Startlist!$B:$H,3,FALSE)</f>
        <v>Tarmo Bortnik</v>
      </c>
      <c r="E69" s="119" t="str">
        <f>VLOOKUP($B69,Startlist!$B:$H,4,FALSE)</f>
        <v>Indrek Tulp</v>
      </c>
      <c r="F69" s="116" t="str">
        <f>VLOOKUP($B69,Startlist!$B:$H,5,FALSE)</f>
        <v>EST</v>
      </c>
      <c r="G69" s="119" t="str">
        <f>VLOOKUP($B69,Startlist!$B:$H,7,FALSE)</f>
        <v>Gaz 51A</v>
      </c>
      <c r="H69" s="133" t="str">
        <f>VLOOKUP(B69,Results!B:R,17,FALSE)</f>
        <v> 1:14.29,3</v>
      </c>
      <c r="I69" s="134">
        <f>IF(ISERROR(FIND(":",H69)),LEFT(H69,FIND(".",H69,1)-1)*60+RIGHT(H69,LEN(H69)-FIND(".",H69,1)),LEFT(H69,FIND(":",H69,1)-1)*3600+MID(H69,4,2)*60+RIGHT(H69,LEN(H69)-FIND(".",H69,1)))</f>
        <v>4469.3</v>
      </c>
      <c r="J69" s="128"/>
      <c r="K69" s="128"/>
      <c r="L69" s="128"/>
      <c r="M69" s="131">
        <f>A65</f>
        <v>11</v>
      </c>
      <c r="N69" s="131">
        <v>5</v>
      </c>
      <c r="O69" s="132">
        <f>I65</f>
        <v>8774</v>
      </c>
    </row>
    <row r="70" spans="1:15" ht="7.5" customHeight="1">
      <c r="A70" s="242"/>
      <c r="B70" s="120"/>
      <c r="C70" s="116"/>
      <c r="D70" s="117"/>
      <c r="E70" s="117"/>
      <c r="F70" s="116"/>
      <c r="G70" s="119"/>
      <c r="H70" s="127"/>
      <c r="I70" s="128"/>
      <c r="J70" s="128"/>
      <c r="K70" s="128"/>
      <c r="L70" s="128"/>
      <c r="M70" s="131">
        <f>A65</f>
        <v>11</v>
      </c>
      <c r="N70" s="131">
        <v>6</v>
      </c>
      <c r="O70" s="132">
        <f>I65</f>
        <v>8774</v>
      </c>
    </row>
    <row r="71" spans="1:17" s="240" customFormat="1" ht="12" customHeight="1">
      <c r="A71" s="241"/>
      <c r="B71" s="229" t="str">
        <f>VLOOKUP($B73,Startlist!$B:$H,6,FALSE)&amp;" III"</f>
        <v>ECOM MOTORSPORT III</v>
      </c>
      <c r="C71" s="230"/>
      <c r="D71" s="231"/>
      <c r="E71" s="231"/>
      <c r="F71" s="230"/>
      <c r="G71" s="232"/>
      <c r="H71" s="273" t="s">
        <v>2039</v>
      </c>
      <c r="I71" s="234" t="e">
        <f>SMALL(I73:I75,1)+SMALL(I73:I75,2)</f>
        <v>#NUM!</v>
      </c>
      <c r="J71" s="235" t="e">
        <f>INT(I71/3600)</f>
        <v>#NUM!</v>
      </c>
      <c r="K71" s="236" t="e">
        <f>CONCATENATE("0",INT((I71-(J71*3600))/60))</f>
        <v>#NUM!</v>
      </c>
      <c r="L71" s="234" t="e">
        <f>CONCATENATE("0",ROUND(I71-(J71*3600)-(K71*60),1))</f>
        <v>#NUM!</v>
      </c>
      <c r="M71" s="237">
        <f>A71</f>
        <v>0</v>
      </c>
      <c r="N71" s="237">
        <v>1</v>
      </c>
      <c r="O71" s="238" t="e">
        <f>I71</f>
        <v>#NUM!</v>
      </c>
      <c r="P71" s="239"/>
      <c r="Q71" s="239"/>
    </row>
    <row r="72" spans="1:15" ht="7.5" customHeight="1">
      <c r="A72" s="242"/>
      <c r="B72" s="120"/>
      <c r="C72" s="116"/>
      <c r="D72" s="117"/>
      <c r="E72" s="117"/>
      <c r="F72" s="116"/>
      <c r="G72" s="119"/>
      <c r="H72" s="127"/>
      <c r="I72" s="128"/>
      <c r="J72" s="128"/>
      <c r="K72" s="128"/>
      <c r="L72" s="128"/>
      <c r="M72" s="131">
        <f>A71</f>
        <v>0</v>
      </c>
      <c r="N72" s="131">
        <v>2</v>
      </c>
      <c r="O72" s="132" t="e">
        <f>I71</f>
        <v>#NUM!</v>
      </c>
    </row>
    <row r="73" spans="1:15" ht="12.75" customHeight="1">
      <c r="A73" s="242"/>
      <c r="B73" s="120">
        <v>40</v>
      </c>
      <c r="C73" s="116" t="str">
        <f>VLOOKUP($B73,Startlist!$B:$H,2,FALSE)</f>
        <v>MV4</v>
      </c>
      <c r="D73" s="119" t="str">
        <f>VLOOKUP($B73,Startlist!$B:$H,3,FALSE)</f>
        <v>Silver Sōmer</v>
      </c>
      <c r="E73" s="119" t="str">
        <f>VLOOKUP($B73,Startlist!$B:$H,4,FALSE)</f>
        <v>Marko Heinoja</v>
      </c>
      <c r="F73" s="116" t="str">
        <f>VLOOKUP($B73,Startlist!$B:$H,5,FALSE)</f>
        <v>EST</v>
      </c>
      <c r="G73" s="119" t="str">
        <f>VLOOKUP($B73,Startlist!$B:$H,7,FALSE)</f>
        <v>Opel Astra</v>
      </c>
      <c r="H73" s="133" t="str">
        <f>VLOOKUP(B73,Results!B:R,17,FALSE)</f>
        <v> 1:03.17,0</v>
      </c>
      <c r="I73" s="134">
        <f>IF(ISERROR(FIND(":",H73)),LEFT(H73,FIND(".",H73,1)-1)*60+RIGHT(H73,LEN(H73)-FIND(".",H73,1)),LEFT(H73,FIND(":",H73,1)-1)*3600+MID(H73,4,2)*60+RIGHT(H73,LEN(H73)-FIND(".",H73,1)))</f>
        <v>3797</v>
      </c>
      <c r="J73" s="134"/>
      <c r="K73" s="128"/>
      <c r="L73" s="128"/>
      <c r="M73" s="131">
        <f>A71</f>
        <v>0</v>
      </c>
      <c r="N73" s="131">
        <v>3</v>
      </c>
      <c r="O73" s="132" t="e">
        <f>I71</f>
        <v>#NUM!</v>
      </c>
    </row>
    <row r="74" spans="1:15" ht="12.75" customHeight="1">
      <c r="A74" s="242"/>
      <c r="B74" s="120">
        <v>48</v>
      </c>
      <c r="C74" s="116" t="str">
        <f>VLOOKUP($B74,Startlist!$B:$H,2,FALSE)</f>
        <v>MV5</v>
      </c>
      <c r="D74" s="119" t="str">
        <f>VLOOKUP($B74,Startlist!$B:$H,3,FALSE)</f>
        <v>Alari Sillaste</v>
      </c>
      <c r="E74" s="119" t="str">
        <f>VLOOKUP($B74,Startlist!$B:$H,4,FALSE)</f>
        <v>Arvo Liimann</v>
      </c>
      <c r="F74" s="116" t="str">
        <f>VLOOKUP($B74,Startlist!$B:$H,5,FALSE)</f>
        <v>EST</v>
      </c>
      <c r="G74" s="119" t="str">
        <f>VLOOKUP($B74,Startlist!$B:$H,7,FALSE)</f>
        <v>AZLK 2140</v>
      </c>
      <c r="H74" s="271" t="s">
        <v>970</v>
      </c>
      <c r="I74" s="134"/>
      <c r="J74" s="134"/>
      <c r="K74" s="128"/>
      <c r="L74" s="128"/>
      <c r="M74" s="131">
        <f>A71</f>
        <v>0</v>
      </c>
      <c r="N74" s="131">
        <v>4</v>
      </c>
      <c r="O74" s="132" t="e">
        <f>I71</f>
        <v>#NUM!</v>
      </c>
    </row>
    <row r="75" spans="1:15" ht="12.75" customHeight="1">
      <c r="A75" s="242"/>
      <c r="B75" s="120"/>
      <c r="C75" s="116"/>
      <c r="D75" s="119"/>
      <c r="E75" s="119"/>
      <c r="F75" s="116"/>
      <c r="G75" s="119"/>
      <c r="H75" s="133"/>
      <c r="I75" s="134"/>
      <c r="J75" s="128"/>
      <c r="K75" s="128"/>
      <c r="L75" s="128"/>
      <c r="M75" s="131">
        <f>A71</f>
        <v>0</v>
      </c>
      <c r="N75" s="131">
        <v>5</v>
      </c>
      <c r="O75" s="132" t="e">
        <f>I71</f>
        <v>#NUM!</v>
      </c>
    </row>
    <row r="76" spans="1:15" ht="7.5" customHeight="1">
      <c r="A76" s="242"/>
      <c r="B76" s="120"/>
      <c r="C76" s="116"/>
      <c r="D76" s="117"/>
      <c r="E76" s="117"/>
      <c r="F76" s="116"/>
      <c r="G76" s="119"/>
      <c r="H76" s="127"/>
      <c r="I76" s="128"/>
      <c r="J76" s="128"/>
      <c r="K76" s="128"/>
      <c r="L76" s="128"/>
      <c r="M76" s="131">
        <f>A71</f>
        <v>0</v>
      </c>
      <c r="N76" s="131">
        <v>6</v>
      </c>
      <c r="O76" s="132" t="e">
        <f>I71</f>
        <v>#NUM!</v>
      </c>
    </row>
    <row r="77" spans="1:17" s="240" customFormat="1" ht="12" customHeight="1">
      <c r="A77" s="241"/>
      <c r="B77" s="229" t="str">
        <f>VLOOKUP($B79,Startlist!$B:$H,6,FALSE)&amp;" IV"</f>
        <v>ECOM MOTORSPORT IV</v>
      </c>
      <c r="C77" s="230"/>
      <c r="D77" s="231"/>
      <c r="E77" s="231"/>
      <c r="F77" s="230"/>
      <c r="G77" s="232"/>
      <c r="H77" s="273" t="s">
        <v>2039</v>
      </c>
      <c r="I77" s="234" t="e">
        <f>SMALL(I79:I81,1)+SMALL(I79:I81,2)</f>
        <v>#NUM!</v>
      </c>
      <c r="J77" s="235" t="e">
        <f>INT(I77/3600)</f>
        <v>#NUM!</v>
      </c>
      <c r="K77" s="236" t="e">
        <f>CONCATENATE("0",INT((I77-(J77*3600))/60))</f>
        <v>#NUM!</v>
      </c>
      <c r="L77" s="234" t="e">
        <f>CONCATENATE("0",ROUND(I77-(J77*3600)-(K77*60),1))</f>
        <v>#NUM!</v>
      </c>
      <c r="M77" s="237">
        <f>A77</f>
        <v>0</v>
      </c>
      <c r="N77" s="237">
        <v>1</v>
      </c>
      <c r="O77" s="238" t="e">
        <f>I77</f>
        <v>#NUM!</v>
      </c>
      <c r="P77" s="239"/>
      <c r="Q77" s="239"/>
    </row>
    <row r="78" spans="1:15" ht="7.5" customHeight="1">
      <c r="A78" s="242"/>
      <c r="B78" s="120"/>
      <c r="C78" s="116"/>
      <c r="D78" s="117"/>
      <c r="E78" s="117"/>
      <c r="F78" s="116"/>
      <c r="G78" s="119"/>
      <c r="H78" s="127"/>
      <c r="I78" s="128"/>
      <c r="J78" s="128"/>
      <c r="K78" s="128"/>
      <c r="L78" s="128"/>
      <c r="M78" s="131">
        <f>A77</f>
        <v>0</v>
      </c>
      <c r="N78" s="131">
        <v>2</v>
      </c>
      <c r="O78" s="132" t="e">
        <f>I77</f>
        <v>#NUM!</v>
      </c>
    </row>
    <row r="79" spans="1:15" ht="12.75" customHeight="1">
      <c r="A79" s="242"/>
      <c r="B79" s="120">
        <v>50</v>
      </c>
      <c r="C79" s="116" t="str">
        <f>VLOOKUP($B79,Startlist!$B:$H,2,FALSE)</f>
        <v>MV4</v>
      </c>
      <c r="D79" s="119" t="str">
        <f>VLOOKUP($B79,Startlist!$B:$H,3,FALSE)</f>
        <v>Karl Küttim</v>
      </c>
      <c r="E79" s="119" t="str">
        <f>VLOOKUP($B79,Startlist!$B:$H,4,FALSE)</f>
        <v>Tiina Ehrbach</v>
      </c>
      <c r="F79" s="116" t="str">
        <f>VLOOKUP($B79,Startlist!$B:$H,5,FALSE)</f>
        <v>EST</v>
      </c>
      <c r="G79" s="119" t="str">
        <f>VLOOKUP($B79,Startlist!$B:$H,7,FALSE)</f>
        <v>Nissan Sunny</v>
      </c>
      <c r="H79" s="133" t="str">
        <f>VLOOKUP(B79,Results!B:R,17,FALSE)</f>
        <v> 1:23.06,0</v>
      </c>
      <c r="I79" s="134">
        <f>IF(ISERROR(FIND(":",H79)),LEFT(H79,FIND(".",H79,1)-1)*60+RIGHT(H79,LEN(H79)-FIND(".",H79,1)),LEFT(H79,FIND(":",H79,1)-1)*3600+MID(H79,4,2)*60+RIGHT(H79,LEN(H79)-FIND(".",H79,1)))</f>
        <v>4986</v>
      </c>
      <c r="J79" s="134"/>
      <c r="K79" s="128"/>
      <c r="L79" s="128"/>
      <c r="M79" s="131">
        <f>A77</f>
        <v>0</v>
      </c>
      <c r="N79" s="131">
        <v>3</v>
      </c>
      <c r="O79" s="132" t="e">
        <f>I77</f>
        <v>#NUM!</v>
      </c>
    </row>
    <row r="80" spans="1:15" ht="12.75" customHeight="1">
      <c r="A80" s="242"/>
      <c r="B80" s="120">
        <v>59</v>
      </c>
      <c r="C80" s="116" t="str">
        <f>VLOOKUP($B80,Startlist!$B:$H,2,FALSE)</f>
        <v>MV8</v>
      </c>
      <c r="D80" s="119" t="str">
        <f>VLOOKUP($B80,Startlist!$B:$H,3,FALSE)</f>
        <v>Veiko Liukanen</v>
      </c>
      <c r="E80" s="119" t="str">
        <f>VLOOKUP($B80,Startlist!$B:$H,4,FALSE)</f>
        <v>Toivo Liukanen</v>
      </c>
      <c r="F80" s="116" t="str">
        <f>VLOOKUP($B80,Startlist!$B:$H,5,FALSE)</f>
        <v>EST</v>
      </c>
      <c r="G80" s="119" t="str">
        <f>VLOOKUP($B80,Startlist!$B:$H,7,FALSE)</f>
        <v>Gaz 51</v>
      </c>
      <c r="H80" s="271" t="s">
        <v>970</v>
      </c>
      <c r="I80" s="134"/>
      <c r="J80" s="134"/>
      <c r="K80" s="128"/>
      <c r="L80" s="128"/>
      <c r="M80" s="131">
        <f>A77</f>
        <v>0</v>
      </c>
      <c r="N80" s="131">
        <v>4</v>
      </c>
      <c r="O80" s="132" t="e">
        <f>I77</f>
        <v>#NUM!</v>
      </c>
    </row>
    <row r="81" spans="1:15" ht="12.75" customHeight="1">
      <c r="A81" s="242"/>
      <c r="B81" s="120"/>
      <c r="C81" s="116"/>
      <c r="D81" s="119"/>
      <c r="E81" s="119"/>
      <c r="F81" s="116"/>
      <c r="G81" s="119"/>
      <c r="H81" s="133"/>
      <c r="I81" s="134"/>
      <c r="J81" s="128"/>
      <c r="K81" s="128"/>
      <c r="L81" s="128"/>
      <c r="M81" s="131">
        <f>A77</f>
        <v>0</v>
      </c>
      <c r="N81" s="131">
        <v>5</v>
      </c>
      <c r="O81" s="132" t="e">
        <f>I77</f>
        <v>#NUM!</v>
      </c>
    </row>
    <row r="82" spans="1:15" ht="7.5" customHeight="1">
      <c r="A82" s="242"/>
      <c r="B82" s="120"/>
      <c r="C82" s="116"/>
      <c r="D82" s="117"/>
      <c r="E82" s="117"/>
      <c r="F82" s="116"/>
      <c r="G82" s="119"/>
      <c r="H82" s="127"/>
      <c r="I82" s="128"/>
      <c r="J82" s="128"/>
      <c r="K82" s="128"/>
      <c r="L82" s="128"/>
      <c r="M82" s="131">
        <f>A77</f>
        <v>0</v>
      </c>
      <c r="N82" s="131">
        <v>6</v>
      </c>
      <c r="O82" s="132" t="e">
        <f>I77</f>
        <v>#NUM!</v>
      </c>
    </row>
    <row r="83" spans="1:17" s="240" customFormat="1" ht="12" customHeight="1">
      <c r="A83" s="241"/>
      <c r="B83" s="229" t="str">
        <f>VLOOKUP($B85,Startlist!$B:$H,6,FALSE)&amp;" I"</f>
        <v>MS RACING I</v>
      </c>
      <c r="C83" s="230"/>
      <c r="D83" s="231"/>
      <c r="E83" s="231"/>
      <c r="F83" s="230"/>
      <c r="G83" s="232"/>
      <c r="H83" s="273" t="s">
        <v>2039</v>
      </c>
      <c r="I83" s="234" t="e">
        <f>SMALL(I85:I87,1)+SMALL(I85:I87,2)</f>
        <v>#NUM!</v>
      </c>
      <c r="J83" s="235" t="e">
        <f>INT(I83/3600)</f>
        <v>#NUM!</v>
      </c>
      <c r="K83" s="236" t="e">
        <f>CONCATENATE("0",INT((I83-(J83*3600))/60))</f>
        <v>#NUM!</v>
      </c>
      <c r="L83" s="234" t="e">
        <f>CONCATENATE("0",ROUND(I83-(J83*3600)-(K83*60),1))</f>
        <v>#NUM!</v>
      </c>
      <c r="M83" s="237">
        <f>A83</f>
        <v>0</v>
      </c>
      <c r="N83" s="237">
        <v>1</v>
      </c>
      <c r="O83" s="238" t="e">
        <f>I83</f>
        <v>#NUM!</v>
      </c>
      <c r="P83" s="239"/>
      <c r="Q83" s="239"/>
    </row>
    <row r="84" spans="1:15" ht="7.5" customHeight="1">
      <c r="A84" s="242"/>
      <c r="B84" s="120"/>
      <c r="C84" s="116"/>
      <c r="D84" s="117"/>
      <c r="E84" s="117"/>
      <c r="F84" s="116"/>
      <c r="G84" s="119"/>
      <c r="H84" s="127"/>
      <c r="I84" s="128"/>
      <c r="J84" s="128"/>
      <c r="K84" s="128"/>
      <c r="L84" s="128"/>
      <c r="M84" s="131">
        <f>A83</f>
        <v>0</v>
      </c>
      <c r="N84" s="131">
        <v>2</v>
      </c>
      <c r="O84" s="132" t="e">
        <f>I83</f>
        <v>#NUM!</v>
      </c>
    </row>
    <row r="85" spans="1:15" ht="12.75" customHeight="1">
      <c r="A85" s="242"/>
      <c r="B85" s="120">
        <v>23</v>
      </c>
      <c r="C85" s="116" t="str">
        <f>VLOOKUP($B85,Startlist!$B:$H,2,FALSE)</f>
        <v>MV6</v>
      </c>
      <c r="D85" s="119" t="str">
        <f>VLOOKUP($B85,Startlist!$B:$H,3,FALSE)</f>
        <v>Madis Vanaselja</v>
      </c>
      <c r="E85" s="119" t="str">
        <f>VLOOKUP($B85,Startlist!$B:$H,4,FALSE)</f>
        <v>Jaanus Hōbemägi</v>
      </c>
      <c r="F85" s="116" t="str">
        <f>VLOOKUP($B85,Startlist!$B:$H,5,FALSE)</f>
        <v>EST</v>
      </c>
      <c r="G85" s="119" t="str">
        <f>VLOOKUP($B85,Startlist!$B:$H,7,FALSE)</f>
        <v>BMW M3</v>
      </c>
      <c r="H85" s="271" t="s">
        <v>970</v>
      </c>
      <c r="I85" s="134"/>
      <c r="J85" s="134"/>
      <c r="K85" s="128"/>
      <c r="L85" s="128"/>
      <c r="M85" s="131">
        <f>A83</f>
        <v>0</v>
      </c>
      <c r="N85" s="131">
        <v>3</v>
      </c>
      <c r="O85" s="132" t="e">
        <f>I83</f>
        <v>#NUM!</v>
      </c>
    </row>
    <row r="86" spans="1:15" ht="12.75" customHeight="1">
      <c r="A86" s="242"/>
      <c r="B86" s="120">
        <v>26</v>
      </c>
      <c r="C86" s="116" t="str">
        <f>VLOOKUP($B86,Startlist!$B:$H,2,FALSE)</f>
        <v>MV6</v>
      </c>
      <c r="D86" s="119" t="str">
        <f>VLOOKUP($B86,Startlist!$B:$H,3,FALSE)</f>
        <v>Dmitry Nikonchuk</v>
      </c>
      <c r="E86" s="119" t="str">
        <f>VLOOKUP($B86,Startlist!$B:$H,4,FALSE)</f>
        <v>Elena Nikonchuk</v>
      </c>
      <c r="F86" s="116" t="str">
        <f>VLOOKUP($B86,Startlist!$B:$H,5,FALSE)</f>
        <v>RUS</v>
      </c>
      <c r="G86" s="119" t="str">
        <f>VLOOKUP($B86,Startlist!$B:$H,7,FALSE)</f>
        <v>BMW M3</v>
      </c>
      <c r="H86" s="271" t="s">
        <v>970</v>
      </c>
      <c r="I86" s="134"/>
      <c r="J86" s="134"/>
      <c r="K86" s="128"/>
      <c r="L86" s="128"/>
      <c r="M86" s="131">
        <f>A83</f>
        <v>0</v>
      </c>
      <c r="N86" s="131">
        <v>4</v>
      </c>
      <c r="O86" s="132" t="e">
        <f>I83</f>
        <v>#NUM!</v>
      </c>
    </row>
    <row r="87" spans="1:15" ht="12.75" customHeight="1">
      <c r="A87" s="242"/>
      <c r="B87" s="120">
        <v>29</v>
      </c>
      <c r="C87" s="116" t="str">
        <f>VLOOKUP($B87,Startlist!$B:$H,2,FALSE)</f>
        <v>MV4</v>
      </c>
      <c r="D87" s="119" t="str">
        <f>VLOOKUP($B87,Startlist!$B:$H,3,FALSE)</f>
        <v>David Sultanjants</v>
      </c>
      <c r="E87" s="119" t="str">
        <f>VLOOKUP($B87,Startlist!$B:$H,4,FALSE)</f>
        <v>Siim Oja</v>
      </c>
      <c r="F87" s="116" t="str">
        <f>VLOOKUP($B87,Startlist!$B:$H,5,FALSE)</f>
        <v>EST</v>
      </c>
      <c r="G87" s="119" t="str">
        <f>VLOOKUP($B87,Startlist!$B:$H,7,FALSE)</f>
        <v>Citroen DS3</v>
      </c>
      <c r="H87" s="133" t="str">
        <f>VLOOKUP(B87,Results!B:R,17,FALSE)</f>
        <v> 1:00.39,7</v>
      </c>
      <c r="I87" s="134">
        <f>IF(ISERROR(FIND(":",H87)),LEFT(H87,FIND(".",H87,1)-1)*60+RIGHT(H87,LEN(H87)-FIND(".",H87,1)),LEFT(H87,FIND(":",H87,1)-1)*3600+MID(H87,4,2)*60+RIGHT(H87,LEN(H87)-FIND(".",H87,1)))</f>
        <v>3639.7</v>
      </c>
      <c r="J87" s="128"/>
      <c r="K87" s="128"/>
      <c r="L87" s="128"/>
      <c r="M87" s="131">
        <f>A83</f>
        <v>0</v>
      </c>
      <c r="N87" s="131">
        <v>5</v>
      </c>
      <c r="O87" s="132" t="e">
        <f>I83</f>
        <v>#NUM!</v>
      </c>
    </row>
    <row r="88" spans="1:15" ht="7.5" customHeight="1">
      <c r="A88" s="242"/>
      <c r="B88" s="120"/>
      <c r="C88" s="116"/>
      <c r="D88" s="117"/>
      <c r="E88" s="117"/>
      <c r="F88" s="116"/>
      <c r="G88" s="119"/>
      <c r="H88" s="127"/>
      <c r="I88" s="128"/>
      <c r="J88" s="128"/>
      <c r="K88" s="128"/>
      <c r="L88" s="128"/>
      <c r="M88" s="131">
        <f>A83</f>
        <v>0</v>
      </c>
      <c r="N88" s="131">
        <v>6</v>
      </c>
      <c r="O88" s="132" t="e">
        <f>I83</f>
        <v>#NUM!</v>
      </c>
    </row>
    <row r="89" spans="1:17" s="240" customFormat="1" ht="12" customHeight="1">
      <c r="A89" s="241"/>
      <c r="B89" s="229" t="str">
        <f>VLOOKUP($B91,Startlist!$B:$H,6,FALSE)&amp;" II"</f>
        <v>MS RACING II</v>
      </c>
      <c r="C89" s="230"/>
      <c r="D89" s="231"/>
      <c r="E89" s="231"/>
      <c r="F89" s="230"/>
      <c r="G89" s="232"/>
      <c r="H89" s="273" t="s">
        <v>2039</v>
      </c>
      <c r="I89" s="234" t="e">
        <f>SMALL(I91:I93,1)+SMALL(I91:I93,2)</f>
        <v>#NUM!</v>
      </c>
      <c r="J89" s="235" t="e">
        <f>INT(I89/3600)</f>
        <v>#NUM!</v>
      </c>
      <c r="K89" s="236" t="e">
        <f>CONCATENATE("0",INT((I89-(J89*3600))/60))</f>
        <v>#NUM!</v>
      </c>
      <c r="L89" s="234" t="e">
        <f>CONCATENATE("0",ROUND(I89-(J89*3600)-(K89*60),1))</f>
        <v>#NUM!</v>
      </c>
      <c r="M89" s="237">
        <f>A89</f>
        <v>0</v>
      </c>
      <c r="N89" s="237">
        <v>1</v>
      </c>
      <c r="O89" s="238" t="e">
        <f>I89</f>
        <v>#NUM!</v>
      </c>
      <c r="P89" s="239"/>
      <c r="Q89" s="239"/>
    </row>
    <row r="90" spans="1:15" ht="7.5" customHeight="1">
      <c r="A90" s="242"/>
      <c r="B90" s="120"/>
      <c r="C90" s="116"/>
      <c r="D90" s="117"/>
      <c r="E90" s="117"/>
      <c r="F90" s="116"/>
      <c r="G90" s="119"/>
      <c r="H90" s="127"/>
      <c r="I90" s="128"/>
      <c r="J90" s="128"/>
      <c r="K90" s="128"/>
      <c r="L90" s="128"/>
      <c r="M90" s="131">
        <f>A89</f>
        <v>0</v>
      </c>
      <c r="N90" s="131">
        <v>2</v>
      </c>
      <c r="O90" s="132" t="e">
        <f>I89</f>
        <v>#NUM!</v>
      </c>
    </row>
    <row r="91" spans="1:15" ht="12.75" customHeight="1">
      <c r="A91" s="242"/>
      <c r="B91" s="120">
        <v>34</v>
      </c>
      <c r="C91" s="116" t="str">
        <f>VLOOKUP($B91,Startlist!$B:$H,2,FALSE)</f>
        <v>MV6</v>
      </c>
      <c r="D91" s="119" t="str">
        <f>VLOOKUP($B91,Startlist!$B:$H,3,FALSE)</f>
        <v>Gert Kull</v>
      </c>
      <c r="E91" s="119" t="str">
        <f>VLOOKUP($B91,Startlist!$B:$H,4,FALSE)</f>
        <v>Toomas Keskküla</v>
      </c>
      <c r="F91" s="116" t="str">
        <f>VLOOKUP($B91,Startlist!$B:$H,5,FALSE)</f>
        <v>EST</v>
      </c>
      <c r="G91" s="119" t="str">
        <f>VLOOKUP($B91,Startlist!$B:$H,7,FALSE)</f>
        <v>BMW M3</v>
      </c>
      <c r="H91" s="271" t="s">
        <v>970</v>
      </c>
      <c r="I91" s="134"/>
      <c r="J91" s="134"/>
      <c r="K91" s="128"/>
      <c r="L91" s="128"/>
      <c r="M91" s="131">
        <f>A89</f>
        <v>0</v>
      </c>
      <c r="N91" s="131">
        <v>3</v>
      </c>
      <c r="O91" s="132" t="e">
        <f>I89</f>
        <v>#NUM!</v>
      </c>
    </row>
    <row r="92" spans="1:15" ht="12.75" customHeight="1">
      <c r="A92" s="242"/>
      <c r="B92" s="120">
        <v>45</v>
      </c>
      <c r="C92" s="116" t="str">
        <f>VLOOKUP($B92,Startlist!$B:$H,2,FALSE)</f>
        <v>MV6</v>
      </c>
      <c r="D92" s="119" t="str">
        <f>VLOOKUP($B92,Startlist!$B:$H,3,FALSE)</f>
        <v>Ander Elevant</v>
      </c>
      <c r="E92" s="119" t="str">
        <f>VLOOKUP($B92,Startlist!$B:$H,4,FALSE)</f>
        <v>Priit Piir</v>
      </c>
      <c r="F92" s="116" t="str">
        <f>VLOOKUP($B92,Startlist!$B:$H,5,FALSE)</f>
        <v>EST</v>
      </c>
      <c r="G92" s="119" t="str">
        <f>VLOOKUP($B92,Startlist!$B:$H,7,FALSE)</f>
        <v>BMW M3</v>
      </c>
      <c r="H92" s="133" t="str">
        <f>VLOOKUP(B92,Results!B:R,17,FALSE)</f>
        <v> 1:05.33,4</v>
      </c>
      <c r="I92" s="134">
        <f>IF(ISERROR(FIND(":",H92)),LEFT(H92,FIND(".",H92,1)-1)*60+RIGHT(H92,LEN(H92)-FIND(".",H92,1)),LEFT(H92,FIND(":",H92,1)-1)*3600+MID(H92,4,2)*60+RIGHT(H92,LEN(H92)-FIND(".",H92,1)))</f>
        <v>3933.4</v>
      </c>
      <c r="J92" s="134"/>
      <c r="K92" s="128"/>
      <c r="L92" s="128"/>
      <c r="M92" s="131">
        <f>A89</f>
        <v>0</v>
      </c>
      <c r="N92" s="131">
        <v>4</v>
      </c>
      <c r="O92" s="132" t="e">
        <f>I89</f>
        <v>#NUM!</v>
      </c>
    </row>
    <row r="93" spans="1:15" ht="12.75" customHeight="1">
      <c r="A93" s="242"/>
      <c r="B93" s="120"/>
      <c r="C93" s="116"/>
      <c r="D93" s="119"/>
      <c r="E93" s="119"/>
      <c r="F93" s="116"/>
      <c r="G93" s="119"/>
      <c r="H93" s="133"/>
      <c r="I93" s="134"/>
      <c r="J93" s="128"/>
      <c r="K93" s="128"/>
      <c r="L93" s="128"/>
      <c r="M93" s="131">
        <f>A89</f>
        <v>0</v>
      </c>
      <c r="N93" s="131">
        <v>5</v>
      </c>
      <c r="O93" s="132" t="e">
        <f>I89</f>
        <v>#NUM!</v>
      </c>
    </row>
    <row r="94" spans="1:15" ht="7.5" customHeight="1">
      <c r="A94" s="242"/>
      <c r="B94" s="120"/>
      <c r="C94" s="116"/>
      <c r="D94" s="117"/>
      <c r="E94" s="117"/>
      <c r="F94" s="116"/>
      <c r="G94" s="119"/>
      <c r="H94" s="127"/>
      <c r="I94" s="128"/>
      <c r="J94" s="128"/>
      <c r="K94" s="128"/>
      <c r="L94" s="128"/>
      <c r="M94" s="131">
        <f>A89</f>
        <v>0</v>
      </c>
      <c r="N94" s="131">
        <v>6</v>
      </c>
      <c r="O94" s="132" t="e">
        <f>I89</f>
        <v>#NUM!</v>
      </c>
    </row>
    <row r="95" spans="1:17" s="240" customFormat="1" ht="12" customHeight="1">
      <c r="A95" s="241"/>
      <c r="B95" s="229" t="str">
        <f>VLOOKUP($B97,Startlist!$B:$H,6,FALSE)</f>
        <v>PROREHV RALLY TEAM</v>
      </c>
      <c r="C95" s="230"/>
      <c r="D95" s="231"/>
      <c r="E95" s="231"/>
      <c r="F95" s="230"/>
      <c r="G95" s="232"/>
      <c r="H95" s="273" t="s">
        <v>2039</v>
      </c>
      <c r="I95" s="234" t="e">
        <f>SMALL(I97:I99,1)+SMALL(I97:I99,2)</f>
        <v>#NUM!</v>
      </c>
      <c r="J95" s="235" t="e">
        <f>INT(I95/3600)</f>
        <v>#NUM!</v>
      </c>
      <c r="K95" s="236" t="e">
        <f>CONCATENATE("0",INT((I95-(J95*3600))/60))</f>
        <v>#NUM!</v>
      </c>
      <c r="L95" s="234" t="e">
        <f>CONCATENATE("0",ROUND(I95-(J95*3600)-(K95*60),1))</f>
        <v>#NUM!</v>
      </c>
      <c r="M95" s="237">
        <f>A95</f>
        <v>0</v>
      </c>
      <c r="N95" s="237">
        <v>1</v>
      </c>
      <c r="O95" s="238" t="e">
        <f>I95</f>
        <v>#NUM!</v>
      </c>
      <c r="P95" s="239"/>
      <c r="Q95" s="239"/>
    </row>
    <row r="96" spans="1:15" ht="7.5" customHeight="1">
      <c r="A96" s="242"/>
      <c r="B96" s="120"/>
      <c r="C96" s="116"/>
      <c r="D96" s="117"/>
      <c r="E96" s="117"/>
      <c r="F96" s="116"/>
      <c r="G96" s="119"/>
      <c r="H96" s="127"/>
      <c r="I96" s="128"/>
      <c r="J96" s="128"/>
      <c r="K96" s="128"/>
      <c r="L96" s="128"/>
      <c r="M96" s="131">
        <f>A95</f>
        <v>0</v>
      </c>
      <c r="N96" s="131">
        <v>2</v>
      </c>
      <c r="O96" s="132" t="e">
        <f>I95</f>
        <v>#NUM!</v>
      </c>
    </row>
    <row r="97" spans="1:15" ht="12.75" customHeight="1">
      <c r="A97" s="242"/>
      <c r="B97" s="120">
        <v>32</v>
      </c>
      <c r="C97" s="116" t="str">
        <f>VLOOKUP($B97,Startlist!$B:$H,2,FALSE)</f>
        <v>MV4</v>
      </c>
      <c r="D97" s="119" t="str">
        <f>VLOOKUP($B97,Startlist!$B:$H,3,FALSE)</f>
        <v>Mait Madik</v>
      </c>
      <c r="E97" s="119" t="str">
        <f>VLOOKUP($B97,Startlist!$B:$H,4,FALSE)</f>
        <v>Toomas Tauk</v>
      </c>
      <c r="F97" s="116" t="str">
        <f>VLOOKUP($B97,Startlist!$B:$H,5,FALSE)</f>
        <v>EST</v>
      </c>
      <c r="G97" s="119" t="str">
        <f>VLOOKUP($B97,Startlist!$B:$H,7,FALSE)</f>
        <v>Honda Civic Type-R</v>
      </c>
      <c r="H97" s="271" t="s">
        <v>970</v>
      </c>
      <c r="I97" s="134"/>
      <c r="J97" s="134"/>
      <c r="K97" s="128"/>
      <c r="L97" s="128"/>
      <c r="M97" s="131">
        <f>A95</f>
        <v>0</v>
      </c>
      <c r="N97" s="131">
        <v>3</v>
      </c>
      <c r="O97" s="132" t="e">
        <f>I95</f>
        <v>#NUM!</v>
      </c>
    </row>
    <row r="98" spans="1:15" ht="12.75" customHeight="1">
      <c r="A98" s="242"/>
      <c r="B98" s="120">
        <v>51</v>
      </c>
      <c r="C98" s="116" t="str">
        <f>VLOOKUP($B98,Startlist!$B:$H,2,FALSE)</f>
        <v>MV6</v>
      </c>
      <c r="D98" s="119" t="str">
        <f>VLOOKUP($B98,Startlist!$B:$H,3,FALSE)</f>
        <v>Henri Hallik</v>
      </c>
      <c r="E98" s="119" t="str">
        <f>VLOOKUP($B98,Startlist!$B:$H,4,FALSE)</f>
        <v>Urmo Piigli</v>
      </c>
      <c r="F98" s="116" t="str">
        <f>VLOOKUP($B98,Startlist!$B:$H,5,FALSE)</f>
        <v>EST</v>
      </c>
      <c r="G98" s="119" t="str">
        <f>VLOOKUP($B98,Startlist!$B:$H,7,FALSE)</f>
        <v>BMW 325i</v>
      </c>
      <c r="H98" s="133" t="str">
        <f>VLOOKUP(B98,Results!B:R,17,FALSE)</f>
        <v> 1:09.50,9</v>
      </c>
      <c r="I98" s="134">
        <f>IF(ISERROR(FIND(":",H98)),LEFT(H98,FIND(".",H98,1)-1)*60+RIGHT(H98,LEN(H98)-FIND(".",H98,1)),LEFT(H98,FIND(":",H98,1)-1)*3600+MID(H98,4,2)*60+RIGHT(H98,LEN(H98)-FIND(".",H98,1)))</f>
        <v>4190.9</v>
      </c>
      <c r="J98" s="134"/>
      <c r="K98" s="128"/>
      <c r="L98" s="128"/>
      <c r="M98" s="131">
        <f>A95</f>
        <v>0</v>
      </c>
      <c r="N98" s="131">
        <v>4</v>
      </c>
      <c r="O98" s="132" t="e">
        <f>I95</f>
        <v>#NUM!</v>
      </c>
    </row>
    <row r="99" spans="1:15" ht="12.75" customHeight="1">
      <c r="A99" s="242"/>
      <c r="B99" s="120">
        <v>55</v>
      </c>
      <c r="C99" s="116" t="str">
        <f>VLOOKUP($B99,Startlist!$B:$H,2,FALSE)</f>
        <v>MV8</v>
      </c>
      <c r="D99" s="119" t="str">
        <f>VLOOKUP($B99,Startlist!$B:$H,3,FALSE)</f>
        <v>Meelis Hirsnik</v>
      </c>
      <c r="E99" s="119" t="str">
        <f>VLOOKUP($B99,Startlist!$B:$H,4,FALSE)</f>
        <v>Kaido Oru</v>
      </c>
      <c r="F99" s="116" t="str">
        <f>VLOOKUP($B99,Startlist!$B:$H,5,FALSE)</f>
        <v>EST</v>
      </c>
      <c r="G99" s="119" t="str">
        <f>VLOOKUP($B99,Startlist!$B:$H,7,FALSE)</f>
        <v>Gaz 51</v>
      </c>
      <c r="H99" s="271" t="s">
        <v>970</v>
      </c>
      <c r="I99" s="134"/>
      <c r="J99" s="128"/>
      <c r="K99" s="128"/>
      <c r="L99" s="128"/>
      <c r="M99" s="131">
        <f>A95</f>
        <v>0</v>
      </c>
      <c r="N99" s="131">
        <v>5</v>
      </c>
      <c r="O99" s="132" t="e">
        <f>I95</f>
        <v>#NUM!</v>
      </c>
    </row>
    <row r="100" spans="1:15" ht="7.5" customHeight="1">
      <c r="A100" s="242"/>
      <c r="B100" s="120"/>
      <c r="C100" s="116"/>
      <c r="D100" s="117"/>
      <c r="E100" s="117"/>
      <c r="F100" s="116"/>
      <c r="G100" s="119"/>
      <c r="H100" s="127"/>
      <c r="I100" s="128"/>
      <c r="J100" s="128"/>
      <c r="K100" s="128"/>
      <c r="L100" s="128"/>
      <c r="M100" s="131">
        <f>A95</f>
        <v>0</v>
      </c>
      <c r="N100" s="131">
        <v>6</v>
      </c>
      <c r="O100" s="132" t="e">
        <f>I95</f>
        <v>#NUM!</v>
      </c>
    </row>
    <row r="101" spans="1:17" s="240" customFormat="1" ht="12" customHeight="1">
      <c r="A101" s="241"/>
      <c r="B101" s="229" t="str">
        <f>VLOOKUP($B103,Startlist!$B:$H,6,FALSE)&amp;" II"</f>
        <v>SAR-TECH MOTORSPORT II</v>
      </c>
      <c r="C101" s="230"/>
      <c r="D101" s="231"/>
      <c r="E101" s="231"/>
      <c r="F101" s="230"/>
      <c r="G101" s="232"/>
      <c r="H101" s="273" t="s">
        <v>2039</v>
      </c>
      <c r="I101" s="234" t="e">
        <f>SMALL(I103:I105,1)+SMALL(I103:I105,2)</f>
        <v>#NUM!</v>
      </c>
      <c r="J101" s="235" t="e">
        <f>INT(I101/3600)</f>
        <v>#NUM!</v>
      </c>
      <c r="K101" s="236" t="e">
        <f>CONCATENATE("0",INT((I101-(J101*3600))/60))</f>
        <v>#NUM!</v>
      </c>
      <c r="L101" s="234" t="e">
        <f>CONCATENATE("0",ROUND(I101-(J101*3600)-(K101*60),1))</f>
        <v>#NUM!</v>
      </c>
      <c r="M101" s="237">
        <f>A101</f>
        <v>0</v>
      </c>
      <c r="N101" s="237">
        <v>1</v>
      </c>
      <c r="O101" s="238" t="e">
        <f>I101</f>
        <v>#NUM!</v>
      </c>
      <c r="P101" s="239"/>
      <c r="Q101" s="239"/>
    </row>
    <row r="102" spans="1:15" ht="7.5" customHeight="1">
      <c r="A102" s="242"/>
      <c r="B102" s="120"/>
      <c r="C102" s="116"/>
      <c r="D102" s="117"/>
      <c r="E102" s="117"/>
      <c r="F102" s="116"/>
      <c r="G102" s="119"/>
      <c r="H102" s="127"/>
      <c r="I102" s="128"/>
      <c r="J102" s="128"/>
      <c r="K102" s="128"/>
      <c r="L102" s="128"/>
      <c r="M102" s="131">
        <f>A101</f>
        <v>0</v>
      </c>
      <c r="N102" s="131">
        <v>2</v>
      </c>
      <c r="O102" s="132" t="e">
        <f>I101</f>
        <v>#NUM!</v>
      </c>
    </row>
    <row r="103" spans="1:15" ht="12.75" customHeight="1">
      <c r="A103" s="242"/>
      <c r="B103" s="120">
        <v>42</v>
      </c>
      <c r="C103" s="116" t="str">
        <f>VLOOKUP($B103,Startlist!$B:$H,2,FALSE)</f>
        <v>MV5</v>
      </c>
      <c r="D103" s="119" t="str">
        <f>VLOOKUP($B103,Startlist!$B:$H,3,FALSE)</f>
        <v>Tauri Pihlas</v>
      </c>
      <c r="E103" s="119" t="str">
        <f>VLOOKUP($B103,Startlist!$B:$H,4,FALSE)</f>
        <v>Ott Kiil</v>
      </c>
      <c r="F103" s="116" t="str">
        <f>VLOOKUP($B103,Startlist!$B:$H,5,FALSE)</f>
        <v>EST</v>
      </c>
      <c r="G103" s="119" t="str">
        <f>VLOOKUP($B103,Startlist!$B:$H,7,FALSE)</f>
        <v>Toyota Starlet</v>
      </c>
      <c r="H103" s="133" t="str">
        <f>VLOOKUP(B103,Results!B:R,17,FALSE)</f>
        <v> 1:02.51,7</v>
      </c>
      <c r="I103" s="134">
        <f>IF(ISERROR(FIND(":",H103)),LEFT(H103,FIND(".",H103,1)-1)*60+RIGHT(H103,LEN(H103)-FIND(".",H103,1)),LEFT(H103,FIND(":",H103,1)-1)*3600+MID(H103,4,2)*60+RIGHT(H103,LEN(H103)-FIND(".",H103,1)))</f>
        <v>3771.7</v>
      </c>
      <c r="J103" s="134"/>
      <c r="K103" s="128"/>
      <c r="L103" s="128"/>
      <c r="M103" s="131">
        <f>A101</f>
        <v>0</v>
      </c>
      <c r="N103" s="131">
        <v>3</v>
      </c>
      <c r="O103" s="132" t="e">
        <f>I101</f>
        <v>#NUM!</v>
      </c>
    </row>
    <row r="104" spans="1:15" ht="12.75" customHeight="1">
      <c r="A104" s="242"/>
      <c r="B104" s="120">
        <v>201</v>
      </c>
      <c r="C104" s="116" t="str">
        <f>VLOOKUP($B104,Startlist!$B:$H,2,FALSE)</f>
        <v>MV3</v>
      </c>
      <c r="D104" s="119" t="str">
        <f>VLOOKUP($B104,Startlist!$B:$H,3,FALSE)</f>
        <v>Kenneth Sepp</v>
      </c>
      <c r="E104" s="119" t="str">
        <f>VLOOKUP($B104,Startlist!$B:$H,4,FALSE)</f>
        <v>Tanel Kasesalu</v>
      </c>
      <c r="F104" s="116" t="str">
        <f>VLOOKUP($B104,Startlist!$B:$H,5,FALSE)</f>
        <v>EST</v>
      </c>
      <c r="G104" s="119" t="str">
        <f>VLOOKUP($B104,Startlist!$B:$H,7,FALSE)</f>
        <v>Ford Fiesta R2</v>
      </c>
      <c r="H104" s="271" t="s">
        <v>970</v>
      </c>
      <c r="I104" s="134"/>
      <c r="J104" s="134"/>
      <c r="K104" s="128"/>
      <c r="L104" s="128"/>
      <c r="M104" s="131">
        <f>A101</f>
        <v>0</v>
      </c>
      <c r="N104" s="131">
        <v>4</v>
      </c>
      <c r="O104" s="132" t="e">
        <f>I101</f>
        <v>#NUM!</v>
      </c>
    </row>
    <row r="105" spans="1:15" ht="12.75" customHeight="1">
      <c r="A105" s="242"/>
      <c r="B105" s="120">
        <v>203</v>
      </c>
      <c r="C105" s="116" t="str">
        <f>VLOOKUP($B105,Startlist!$B:$H,2,FALSE)</f>
        <v>MV3</v>
      </c>
      <c r="D105" s="119" t="str">
        <f>VLOOKUP($B105,Startlist!$B:$H,3,FALSE)</f>
        <v>Rasmus Uustulnd</v>
      </c>
      <c r="E105" s="119" t="str">
        <f>VLOOKUP($B105,Startlist!$B:$H,4,FALSE)</f>
        <v>Imre Kuusk</v>
      </c>
      <c r="F105" s="116" t="str">
        <f>VLOOKUP($B105,Startlist!$B:$H,5,FALSE)</f>
        <v>EST</v>
      </c>
      <c r="G105" s="119" t="str">
        <f>VLOOKUP($B105,Startlist!$B:$H,7,FALSE)</f>
        <v>Ford Fiesta R2</v>
      </c>
      <c r="H105" s="271" t="s">
        <v>970</v>
      </c>
      <c r="I105" s="134"/>
      <c r="J105" s="128"/>
      <c r="K105" s="128"/>
      <c r="L105" s="128"/>
      <c r="M105" s="131">
        <f>A101</f>
        <v>0</v>
      </c>
      <c r="N105" s="131">
        <v>5</v>
      </c>
      <c r="O105" s="132" t="e">
        <f>I101</f>
        <v>#NUM!</v>
      </c>
    </row>
    <row r="106" spans="1:15" ht="7.5" customHeight="1">
      <c r="A106" s="242"/>
      <c r="B106" s="120"/>
      <c r="C106" s="116"/>
      <c r="D106" s="117"/>
      <c r="E106" s="117"/>
      <c r="F106" s="116"/>
      <c r="G106" s="119"/>
      <c r="H106" s="127"/>
      <c r="I106" s="128"/>
      <c r="J106" s="128"/>
      <c r="K106" s="128"/>
      <c r="L106" s="128"/>
      <c r="M106" s="131">
        <f>A101</f>
        <v>0</v>
      </c>
      <c r="N106" s="131">
        <v>6</v>
      </c>
      <c r="O106" s="132" t="e">
        <f>I101</f>
        <v>#NUM!</v>
      </c>
    </row>
  </sheetData>
  <sheetProtection/>
  <mergeCells count="3">
    <mergeCell ref="A1:G1"/>
    <mergeCell ref="A2:G2"/>
    <mergeCell ref="A3:G3"/>
  </mergeCells>
  <printOptions horizontalCentered="1"/>
  <pageMargins left="0" right="0" top="0.1968503937007874" bottom="0" header="0" footer="0"/>
  <pageSetup fitToHeight="2"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5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2" customWidth="1"/>
    <col min="9" max="9" width="9.57421875" style="20" customWidth="1"/>
  </cols>
  <sheetData>
    <row r="1" ht="15">
      <c r="F1" s="24" t="str">
        <f>Startlist!$F1</f>
        <v> </v>
      </c>
    </row>
    <row r="2" ht="15.75">
      <c r="F2" s="1" t="str">
        <f>Startlist!$F4</f>
        <v>TALLINNA RALLY 2016</v>
      </c>
    </row>
    <row r="3" ht="15">
      <c r="F3" s="24" t="str">
        <f>Startlist!$F5</f>
        <v>August 26-27, 2016</v>
      </c>
    </row>
    <row r="4" spans="6:8" ht="15">
      <c r="F4" s="24" t="str">
        <f>Startlist!$F6</f>
        <v>Harjumaa</v>
      </c>
      <c r="H4" s="21"/>
    </row>
    <row r="5" spans="4:10" ht="15.75">
      <c r="D5" s="103"/>
      <c r="E5" s="103"/>
      <c r="F5" s="1"/>
      <c r="G5" s="103"/>
      <c r="H5" s="21"/>
      <c r="J5" s="103"/>
    </row>
    <row r="6" spans="1:10" ht="18.75">
      <c r="A6" s="196" t="s">
        <v>18</v>
      </c>
      <c r="B6" s="163"/>
      <c r="C6" s="122"/>
      <c r="D6" s="164"/>
      <c r="E6" s="164"/>
      <c r="F6" s="165"/>
      <c r="G6" s="164"/>
      <c r="H6" s="166"/>
      <c r="I6" s="167" t="s">
        <v>2041</v>
      </c>
      <c r="J6" s="103"/>
    </row>
    <row r="7" spans="1:10" ht="12.75">
      <c r="A7" s="189"/>
      <c r="B7" s="190" t="s">
        <v>39</v>
      </c>
      <c r="C7" s="191" t="s">
        <v>22</v>
      </c>
      <c r="D7" s="192" t="s">
        <v>23</v>
      </c>
      <c r="E7" s="192" t="s">
        <v>24</v>
      </c>
      <c r="F7" s="193" t="s">
        <v>25</v>
      </c>
      <c r="G7" s="192" t="s">
        <v>26</v>
      </c>
      <c r="H7" s="194" t="s">
        <v>27</v>
      </c>
      <c r="I7" s="195" t="s">
        <v>19</v>
      </c>
      <c r="J7" s="103"/>
    </row>
    <row r="8" spans="1:10" s="4" customFormat="1" ht="15" customHeight="1">
      <c r="A8" s="168" t="s">
        <v>344</v>
      </c>
      <c r="B8" s="168" t="s">
        <v>2042</v>
      </c>
      <c r="C8" s="169" t="s">
        <v>128</v>
      </c>
      <c r="D8" s="170" t="s">
        <v>213</v>
      </c>
      <c r="E8" s="170" t="s">
        <v>214</v>
      </c>
      <c r="F8" s="169" t="s">
        <v>215</v>
      </c>
      <c r="G8" s="170" t="s">
        <v>216</v>
      </c>
      <c r="H8" s="171" t="s">
        <v>217</v>
      </c>
      <c r="I8" s="172" t="s">
        <v>1608</v>
      </c>
      <c r="J8" s="104"/>
    </row>
    <row r="9" spans="1:10" ht="15" customHeight="1">
      <c r="A9" s="173" t="s">
        <v>345</v>
      </c>
      <c r="B9" s="173" t="s">
        <v>2043</v>
      </c>
      <c r="C9" s="174" t="s">
        <v>128</v>
      </c>
      <c r="D9" s="175" t="s">
        <v>222</v>
      </c>
      <c r="E9" s="175" t="s">
        <v>223</v>
      </c>
      <c r="F9" s="174" t="s">
        <v>224</v>
      </c>
      <c r="G9" s="175" t="s">
        <v>225</v>
      </c>
      <c r="H9" s="176" t="s">
        <v>226</v>
      </c>
      <c r="I9" s="177" t="s">
        <v>1616</v>
      </c>
      <c r="J9" s="103"/>
    </row>
    <row r="10" spans="1:10" ht="15" customHeight="1">
      <c r="A10" s="173" t="s">
        <v>346</v>
      </c>
      <c r="B10" s="173" t="s">
        <v>2044</v>
      </c>
      <c r="C10" s="174" t="s">
        <v>79</v>
      </c>
      <c r="D10" s="175" t="s">
        <v>126</v>
      </c>
      <c r="E10" s="175" t="s">
        <v>127</v>
      </c>
      <c r="F10" s="174" t="s">
        <v>60</v>
      </c>
      <c r="G10" s="175" t="s">
        <v>66</v>
      </c>
      <c r="H10" s="176" t="s">
        <v>69</v>
      </c>
      <c r="I10" s="177" t="s">
        <v>1624</v>
      </c>
      <c r="J10" s="103"/>
    </row>
    <row r="11" spans="1:10" ht="15" customHeight="1">
      <c r="A11" s="173" t="s">
        <v>348</v>
      </c>
      <c r="B11" s="173" t="s">
        <v>2045</v>
      </c>
      <c r="C11" s="174" t="s">
        <v>128</v>
      </c>
      <c r="D11" s="175" t="s">
        <v>264</v>
      </c>
      <c r="E11" s="175" t="s">
        <v>265</v>
      </c>
      <c r="F11" s="174" t="s">
        <v>224</v>
      </c>
      <c r="G11" s="175" t="s">
        <v>225</v>
      </c>
      <c r="H11" s="176" t="s">
        <v>226</v>
      </c>
      <c r="I11" s="177" t="s">
        <v>1630</v>
      </c>
      <c r="J11" s="103"/>
    </row>
    <row r="12" spans="1:10" ht="15" customHeight="1">
      <c r="A12" s="173" t="s">
        <v>349</v>
      </c>
      <c r="B12" s="173" t="s">
        <v>2046</v>
      </c>
      <c r="C12" s="174" t="s">
        <v>114</v>
      </c>
      <c r="D12" s="175" t="s">
        <v>13</v>
      </c>
      <c r="E12" s="175" t="s">
        <v>118</v>
      </c>
      <c r="F12" s="174" t="s">
        <v>60</v>
      </c>
      <c r="G12" s="175" t="s">
        <v>68</v>
      </c>
      <c r="H12" s="176" t="s">
        <v>78</v>
      </c>
      <c r="I12" s="177" t="s">
        <v>1637</v>
      </c>
      <c r="J12" s="103"/>
    </row>
    <row r="13" spans="1:10" ht="15" customHeight="1">
      <c r="A13" s="173" t="s">
        <v>350</v>
      </c>
      <c r="B13" s="173" t="s">
        <v>2047</v>
      </c>
      <c r="C13" s="174" t="s">
        <v>79</v>
      </c>
      <c r="D13" s="175" t="s">
        <v>178</v>
      </c>
      <c r="E13" s="175" t="s">
        <v>183</v>
      </c>
      <c r="F13" s="174" t="s">
        <v>60</v>
      </c>
      <c r="G13" s="175" t="s">
        <v>63</v>
      </c>
      <c r="H13" s="176" t="s">
        <v>69</v>
      </c>
      <c r="I13" s="177" t="s">
        <v>1645</v>
      </c>
      <c r="J13" s="103"/>
    </row>
    <row r="14" spans="1:10" ht="15" customHeight="1">
      <c r="A14" s="173" t="s">
        <v>351</v>
      </c>
      <c r="B14" s="173" t="s">
        <v>2048</v>
      </c>
      <c r="C14" s="174" t="s">
        <v>79</v>
      </c>
      <c r="D14" s="175" t="s">
        <v>70</v>
      </c>
      <c r="E14" s="175" t="s">
        <v>71</v>
      </c>
      <c r="F14" s="174" t="s">
        <v>60</v>
      </c>
      <c r="G14" s="175" t="s">
        <v>66</v>
      </c>
      <c r="H14" s="176" t="s">
        <v>67</v>
      </c>
      <c r="I14" s="177" t="s">
        <v>1654</v>
      </c>
      <c r="J14" s="103"/>
    </row>
    <row r="15" spans="1:10" ht="15" customHeight="1">
      <c r="A15" s="173" t="s">
        <v>352</v>
      </c>
      <c r="B15" s="173" t="s">
        <v>2049</v>
      </c>
      <c r="C15" s="174" t="s">
        <v>59</v>
      </c>
      <c r="D15" s="175" t="s">
        <v>254</v>
      </c>
      <c r="E15" s="175" t="s">
        <v>255</v>
      </c>
      <c r="F15" s="174" t="s">
        <v>82</v>
      </c>
      <c r="G15" s="175" t="s">
        <v>225</v>
      </c>
      <c r="H15" s="176" t="s">
        <v>65</v>
      </c>
      <c r="I15" s="177" t="s">
        <v>1659</v>
      </c>
      <c r="J15" s="103"/>
    </row>
    <row r="16" spans="1:10" ht="15" customHeight="1">
      <c r="A16" s="173" t="s">
        <v>353</v>
      </c>
      <c r="B16" s="173" t="s">
        <v>2050</v>
      </c>
      <c r="C16" s="174" t="s">
        <v>72</v>
      </c>
      <c r="D16" s="175" t="s">
        <v>105</v>
      </c>
      <c r="E16" s="175" t="s">
        <v>106</v>
      </c>
      <c r="F16" s="174" t="s">
        <v>60</v>
      </c>
      <c r="G16" s="175" t="s">
        <v>68</v>
      </c>
      <c r="H16" s="176" t="s">
        <v>84</v>
      </c>
      <c r="I16" s="177" t="s">
        <v>1667</v>
      </c>
      <c r="J16" s="103"/>
    </row>
    <row r="17" spans="1:10" ht="15" customHeight="1">
      <c r="A17" s="173" t="s">
        <v>354</v>
      </c>
      <c r="B17" s="173" t="s">
        <v>2051</v>
      </c>
      <c r="C17" s="174" t="s">
        <v>128</v>
      </c>
      <c r="D17" s="175" t="s">
        <v>228</v>
      </c>
      <c r="E17" s="175" t="s">
        <v>347</v>
      </c>
      <c r="F17" s="174" t="s">
        <v>224</v>
      </c>
      <c r="G17" s="175" t="s">
        <v>229</v>
      </c>
      <c r="H17" s="176" t="s">
        <v>62</v>
      </c>
      <c r="I17" s="177" t="s">
        <v>1676</v>
      </c>
      <c r="J17" s="103"/>
    </row>
    <row r="18" spans="1:10" ht="15" customHeight="1">
      <c r="A18" s="163"/>
      <c r="B18" s="163"/>
      <c r="C18" s="122"/>
      <c r="D18" s="164"/>
      <c r="E18" s="164"/>
      <c r="F18" s="122"/>
      <c r="G18" s="164"/>
      <c r="H18" s="123"/>
      <c r="I18" s="163"/>
      <c r="J18" s="103"/>
    </row>
    <row r="19" spans="1:10" ht="15" customHeight="1">
      <c r="A19" s="163"/>
      <c r="B19" s="163"/>
      <c r="C19" s="122"/>
      <c r="D19" s="164"/>
      <c r="E19" s="164"/>
      <c r="F19" s="122"/>
      <c r="G19" s="164"/>
      <c r="H19" s="123"/>
      <c r="I19" s="167" t="s">
        <v>2052</v>
      </c>
      <c r="J19" s="103"/>
    </row>
    <row r="20" spans="1:10" s="4" customFormat="1" ht="15" customHeight="1">
      <c r="A20" s="178" t="s">
        <v>344</v>
      </c>
      <c r="B20" s="178" t="s">
        <v>2042</v>
      </c>
      <c r="C20" s="179" t="s">
        <v>128</v>
      </c>
      <c r="D20" s="180" t="s">
        <v>213</v>
      </c>
      <c r="E20" s="180" t="s">
        <v>214</v>
      </c>
      <c r="F20" s="179" t="s">
        <v>215</v>
      </c>
      <c r="G20" s="180" t="s">
        <v>216</v>
      </c>
      <c r="H20" s="181" t="s">
        <v>217</v>
      </c>
      <c r="I20" s="182" t="s">
        <v>1608</v>
      </c>
      <c r="J20" s="104"/>
    </row>
    <row r="21" spans="1:10" s="23" customFormat="1" ht="15" customHeight="1">
      <c r="A21" s="183" t="s">
        <v>345</v>
      </c>
      <c r="B21" s="183" t="s">
        <v>2043</v>
      </c>
      <c r="C21" s="184" t="s">
        <v>128</v>
      </c>
      <c r="D21" s="185" t="s">
        <v>222</v>
      </c>
      <c r="E21" s="185" t="s">
        <v>223</v>
      </c>
      <c r="F21" s="184" t="s">
        <v>224</v>
      </c>
      <c r="G21" s="185" t="s">
        <v>225</v>
      </c>
      <c r="H21" s="186" t="s">
        <v>226</v>
      </c>
      <c r="I21" s="187" t="s">
        <v>1616</v>
      </c>
      <c r="J21" s="105"/>
    </row>
    <row r="22" spans="1:10" s="23" customFormat="1" ht="15" customHeight="1">
      <c r="A22" s="183" t="s">
        <v>346</v>
      </c>
      <c r="B22" s="183" t="s">
        <v>2045</v>
      </c>
      <c r="C22" s="184" t="s">
        <v>128</v>
      </c>
      <c r="D22" s="185" t="s">
        <v>264</v>
      </c>
      <c r="E22" s="185" t="s">
        <v>265</v>
      </c>
      <c r="F22" s="184" t="s">
        <v>224</v>
      </c>
      <c r="G22" s="185" t="s">
        <v>225</v>
      </c>
      <c r="H22" s="186" t="s">
        <v>226</v>
      </c>
      <c r="I22" s="187" t="s">
        <v>1630</v>
      </c>
      <c r="J22" s="105"/>
    </row>
    <row r="23" spans="1:10" ht="15" customHeight="1">
      <c r="A23" s="163"/>
      <c r="B23" s="163"/>
      <c r="C23" s="122"/>
      <c r="D23" s="164"/>
      <c r="E23" s="164"/>
      <c r="F23" s="122"/>
      <c r="G23" s="164"/>
      <c r="H23" s="123"/>
      <c r="I23" s="163"/>
      <c r="J23" s="103"/>
    </row>
    <row r="24" spans="1:10" ht="15" customHeight="1">
      <c r="A24" s="163"/>
      <c r="B24" s="163"/>
      <c r="C24" s="122"/>
      <c r="D24" s="164"/>
      <c r="E24" s="164"/>
      <c r="F24" s="122"/>
      <c r="G24" s="164"/>
      <c r="H24" s="123"/>
      <c r="I24" s="167" t="s">
        <v>2053</v>
      </c>
      <c r="J24" s="103"/>
    </row>
    <row r="25" spans="1:10" s="4" customFormat="1" ht="15" customHeight="1">
      <c r="A25" s="178" t="s">
        <v>344</v>
      </c>
      <c r="B25" s="178" t="s">
        <v>2049</v>
      </c>
      <c r="C25" s="179" t="s">
        <v>59</v>
      </c>
      <c r="D25" s="180" t="s">
        <v>254</v>
      </c>
      <c r="E25" s="180" t="s">
        <v>255</v>
      </c>
      <c r="F25" s="179" t="s">
        <v>82</v>
      </c>
      <c r="G25" s="180" t="s">
        <v>225</v>
      </c>
      <c r="H25" s="181" t="s">
        <v>65</v>
      </c>
      <c r="I25" s="182" t="s">
        <v>1658</v>
      </c>
      <c r="J25" s="104"/>
    </row>
    <row r="26" spans="1:10" s="23" customFormat="1" ht="15" customHeight="1">
      <c r="A26" s="183" t="s">
        <v>345</v>
      </c>
      <c r="B26" s="183" t="s">
        <v>2054</v>
      </c>
      <c r="C26" s="184" t="s">
        <v>59</v>
      </c>
      <c r="D26" s="185" t="s">
        <v>194</v>
      </c>
      <c r="E26" s="185" t="s">
        <v>195</v>
      </c>
      <c r="F26" s="184" t="s">
        <v>196</v>
      </c>
      <c r="G26" s="185" t="s">
        <v>197</v>
      </c>
      <c r="H26" s="186" t="s">
        <v>65</v>
      </c>
      <c r="I26" s="187" t="s">
        <v>2055</v>
      </c>
      <c r="J26" s="105"/>
    </row>
    <row r="27" spans="1:10" s="23" customFormat="1" ht="15" customHeight="1">
      <c r="A27" s="183" t="s">
        <v>346</v>
      </c>
      <c r="B27" s="183" t="s">
        <v>2056</v>
      </c>
      <c r="C27" s="184" t="s">
        <v>59</v>
      </c>
      <c r="D27" s="185" t="s">
        <v>330</v>
      </c>
      <c r="E27" s="185" t="s">
        <v>331</v>
      </c>
      <c r="F27" s="184" t="s">
        <v>224</v>
      </c>
      <c r="G27" s="185" t="s">
        <v>332</v>
      </c>
      <c r="H27" s="186" t="s">
        <v>65</v>
      </c>
      <c r="I27" s="187" t="s">
        <v>2057</v>
      </c>
      <c r="J27" s="105"/>
    </row>
    <row r="28" spans="1:10" ht="15" customHeight="1">
      <c r="A28" s="188"/>
      <c r="B28" s="188"/>
      <c r="C28" s="188"/>
      <c r="D28" s="188"/>
      <c r="E28" s="188"/>
      <c r="F28" s="188"/>
      <c r="G28" s="188"/>
      <c r="H28" s="123"/>
      <c r="I28" s="163"/>
      <c r="J28" s="103"/>
    </row>
    <row r="29" spans="1:10" ht="15" customHeight="1">
      <c r="A29" s="163"/>
      <c r="B29" s="163"/>
      <c r="C29" s="122"/>
      <c r="D29" s="164"/>
      <c r="E29" s="164"/>
      <c r="F29" s="122"/>
      <c r="G29" s="164"/>
      <c r="H29" s="123"/>
      <c r="I29" s="167" t="s">
        <v>2058</v>
      </c>
      <c r="J29" s="103"/>
    </row>
    <row r="30" spans="1:10" s="4" customFormat="1" ht="15" customHeight="1">
      <c r="A30" s="178" t="s">
        <v>344</v>
      </c>
      <c r="B30" s="178" t="s">
        <v>2046</v>
      </c>
      <c r="C30" s="179" t="s">
        <v>114</v>
      </c>
      <c r="D30" s="180" t="s">
        <v>13</v>
      </c>
      <c r="E30" s="180" t="s">
        <v>118</v>
      </c>
      <c r="F30" s="179" t="s">
        <v>60</v>
      </c>
      <c r="G30" s="180" t="s">
        <v>68</v>
      </c>
      <c r="H30" s="181" t="s">
        <v>78</v>
      </c>
      <c r="I30" s="182" t="s">
        <v>1636</v>
      </c>
      <c r="J30" s="104"/>
    </row>
    <row r="31" spans="1:10" ht="15" customHeight="1">
      <c r="A31" s="183" t="s">
        <v>345</v>
      </c>
      <c r="B31" s="183" t="s">
        <v>2059</v>
      </c>
      <c r="C31" s="184" t="s">
        <v>114</v>
      </c>
      <c r="D31" s="185" t="s">
        <v>73</v>
      </c>
      <c r="E31" s="185" t="s">
        <v>74</v>
      </c>
      <c r="F31" s="184" t="s">
        <v>60</v>
      </c>
      <c r="G31" s="185" t="s">
        <v>115</v>
      </c>
      <c r="H31" s="186" t="s">
        <v>88</v>
      </c>
      <c r="I31" s="187" t="s">
        <v>2060</v>
      </c>
      <c r="J31" s="103"/>
    </row>
    <row r="32" spans="1:10" ht="15" customHeight="1">
      <c r="A32" s="183" t="s">
        <v>346</v>
      </c>
      <c r="B32" s="183" t="s">
        <v>2061</v>
      </c>
      <c r="C32" s="184" t="s">
        <v>114</v>
      </c>
      <c r="D32" s="185" t="s">
        <v>326</v>
      </c>
      <c r="E32" s="185" t="s">
        <v>327</v>
      </c>
      <c r="F32" s="184" t="s">
        <v>224</v>
      </c>
      <c r="G32" s="185" t="s">
        <v>328</v>
      </c>
      <c r="H32" s="186" t="s">
        <v>77</v>
      </c>
      <c r="I32" s="187" t="s">
        <v>1373</v>
      </c>
      <c r="J32" s="103"/>
    </row>
    <row r="33" spans="1:10" ht="15" customHeight="1">
      <c r="A33" s="163"/>
      <c r="B33" s="163"/>
      <c r="C33" s="122"/>
      <c r="D33" s="164"/>
      <c r="E33" s="164"/>
      <c r="F33" s="122"/>
      <c r="G33" s="164"/>
      <c r="H33" s="123"/>
      <c r="I33" s="163"/>
      <c r="J33" s="103"/>
    </row>
    <row r="34" spans="1:10" ht="15" customHeight="1">
      <c r="A34" s="163"/>
      <c r="B34" s="163"/>
      <c r="C34" s="122"/>
      <c r="D34" s="164"/>
      <c r="E34" s="164"/>
      <c r="F34" s="122"/>
      <c r="G34" s="164"/>
      <c r="H34" s="123"/>
      <c r="I34" s="167" t="s">
        <v>2062</v>
      </c>
      <c r="J34" s="103"/>
    </row>
    <row r="35" spans="1:10" s="4" customFormat="1" ht="15" customHeight="1">
      <c r="A35" s="178" t="s">
        <v>344</v>
      </c>
      <c r="B35" s="178" t="s">
        <v>2063</v>
      </c>
      <c r="C35" s="179" t="s">
        <v>76</v>
      </c>
      <c r="D35" s="180" t="s">
        <v>100</v>
      </c>
      <c r="E35" s="180" t="s">
        <v>184</v>
      </c>
      <c r="F35" s="179" t="s">
        <v>60</v>
      </c>
      <c r="G35" s="180" t="s">
        <v>93</v>
      </c>
      <c r="H35" s="181" t="s">
        <v>75</v>
      </c>
      <c r="I35" s="182" t="s">
        <v>1735</v>
      </c>
      <c r="J35" s="104"/>
    </row>
    <row r="36" spans="1:10" ht="15" customHeight="1">
      <c r="A36" s="183" t="s">
        <v>345</v>
      </c>
      <c r="B36" s="183" t="s">
        <v>2064</v>
      </c>
      <c r="C36" s="184" t="s">
        <v>76</v>
      </c>
      <c r="D36" s="185" t="s">
        <v>89</v>
      </c>
      <c r="E36" s="185" t="s">
        <v>90</v>
      </c>
      <c r="F36" s="184" t="s">
        <v>60</v>
      </c>
      <c r="G36" s="185" t="s">
        <v>83</v>
      </c>
      <c r="H36" s="186" t="s">
        <v>91</v>
      </c>
      <c r="I36" s="187" t="s">
        <v>2065</v>
      </c>
      <c r="J36" s="103"/>
    </row>
    <row r="37" spans="1:10" ht="15" customHeight="1">
      <c r="A37" s="183" t="s">
        <v>346</v>
      </c>
      <c r="B37" s="183" t="s">
        <v>2066</v>
      </c>
      <c r="C37" s="184" t="s">
        <v>76</v>
      </c>
      <c r="D37" s="185" t="s">
        <v>101</v>
      </c>
      <c r="E37" s="185" t="s">
        <v>372</v>
      </c>
      <c r="F37" s="184" t="s">
        <v>60</v>
      </c>
      <c r="G37" s="185" t="s">
        <v>93</v>
      </c>
      <c r="H37" s="186" t="s">
        <v>104</v>
      </c>
      <c r="I37" s="187" t="s">
        <v>2067</v>
      </c>
      <c r="J37" s="103"/>
    </row>
    <row r="38" spans="1:10" s="23" customFormat="1" ht="15" customHeight="1">
      <c r="A38" s="163"/>
      <c r="B38" s="163"/>
      <c r="C38" s="122"/>
      <c r="D38" s="164"/>
      <c r="E38" s="164"/>
      <c r="F38" s="122"/>
      <c r="G38" s="164"/>
      <c r="H38" s="123"/>
      <c r="I38" s="163"/>
      <c r="J38" s="105"/>
    </row>
    <row r="39" spans="1:10" s="23" customFormat="1" ht="15" customHeight="1">
      <c r="A39" s="163"/>
      <c r="B39" s="163"/>
      <c r="C39" s="122"/>
      <c r="D39" s="164"/>
      <c r="E39" s="164"/>
      <c r="F39" s="122"/>
      <c r="G39" s="164"/>
      <c r="H39" s="123"/>
      <c r="I39" s="167" t="s">
        <v>2052</v>
      </c>
      <c r="J39" s="105"/>
    </row>
    <row r="40" spans="1:10" s="4" customFormat="1" ht="15" customHeight="1">
      <c r="A40" s="178" t="s">
        <v>344</v>
      </c>
      <c r="B40" s="178" t="s">
        <v>2068</v>
      </c>
      <c r="C40" s="179" t="s">
        <v>102</v>
      </c>
      <c r="D40" s="180" t="s">
        <v>108</v>
      </c>
      <c r="E40" s="180" t="s">
        <v>109</v>
      </c>
      <c r="F40" s="179" t="s">
        <v>60</v>
      </c>
      <c r="G40" s="180" t="s">
        <v>61</v>
      </c>
      <c r="H40" s="181" t="s">
        <v>85</v>
      </c>
      <c r="I40" s="182" t="s">
        <v>1792</v>
      </c>
      <c r="J40" s="104"/>
    </row>
    <row r="41" spans="1:10" ht="15" customHeight="1">
      <c r="A41" s="183" t="s">
        <v>345</v>
      </c>
      <c r="B41" s="183" t="s">
        <v>2069</v>
      </c>
      <c r="C41" s="184" t="s">
        <v>102</v>
      </c>
      <c r="D41" s="185" t="s">
        <v>276</v>
      </c>
      <c r="E41" s="185" t="s">
        <v>277</v>
      </c>
      <c r="F41" s="184" t="s">
        <v>60</v>
      </c>
      <c r="G41" s="185" t="s">
        <v>61</v>
      </c>
      <c r="H41" s="186" t="s">
        <v>107</v>
      </c>
      <c r="I41" s="187" t="s">
        <v>2070</v>
      </c>
      <c r="J41" s="103"/>
    </row>
    <row r="42" spans="1:10" ht="15" customHeight="1">
      <c r="A42" s="183" t="s">
        <v>346</v>
      </c>
      <c r="B42" s="183" t="s">
        <v>2071</v>
      </c>
      <c r="C42" s="184" t="s">
        <v>102</v>
      </c>
      <c r="D42" s="185" t="s">
        <v>129</v>
      </c>
      <c r="E42" s="185" t="s">
        <v>420</v>
      </c>
      <c r="F42" s="184" t="s">
        <v>60</v>
      </c>
      <c r="G42" s="185" t="s">
        <v>115</v>
      </c>
      <c r="H42" s="186" t="s">
        <v>2</v>
      </c>
      <c r="I42" s="187" t="s">
        <v>2072</v>
      </c>
      <c r="J42" s="103"/>
    </row>
    <row r="43" spans="1:10" s="23" customFormat="1" ht="15" customHeight="1">
      <c r="A43" s="163"/>
      <c r="B43" s="163"/>
      <c r="C43" s="122"/>
      <c r="D43" s="164"/>
      <c r="E43" s="164"/>
      <c r="F43" s="122"/>
      <c r="G43" s="164"/>
      <c r="H43" s="123"/>
      <c r="I43" s="163"/>
      <c r="J43" s="105"/>
    </row>
    <row r="44" spans="1:10" s="23" customFormat="1" ht="15" customHeight="1">
      <c r="A44" s="163"/>
      <c r="B44" s="163"/>
      <c r="C44" s="122"/>
      <c r="D44" s="164"/>
      <c r="E44" s="164"/>
      <c r="F44" s="122"/>
      <c r="G44" s="164"/>
      <c r="H44" s="123"/>
      <c r="I44" s="167" t="s">
        <v>2073</v>
      </c>
      <c r="J44" s="105"/>
    </row>
    <row r="45" spans="1:10" s="4" customFormat="1" ht="15" customHeight="1">
      <c r="A45" s="178" t="s">
        <v>344</v>
      </c>
      <c r="B45" s="178" t="s">
        <v>2050</v>
      </c>
      <c r="C45" s="179" t="s">
        <v>72</v>
      </c>
      <c r="D45" s="180" t="s">
        <v>105</v>
      </c>
      <c r="E45" s="180" t="s">
        <v>106</v>
      </c>
      <c r="F45" s="179" t="s">
        <v>60</v>
      </c>
      <c r="G45" s="180" t="s">
        <v>68</v>
      </c>
      <c r="H45" s="181" t="s">
        <v>84</v>
      </c>
      <c r="I45" s="182" t="s">
        <v>1666</v>
      </c>
      <c r="J45" s="104"/>
    </row>
    <row r="46" spans="1:10" ht="15" customHeight="1">
      <c r="A46" s="183" t="s">
        <v>345</v>
      </c>
      <c r="B46" s="183" t="s">
        <v>2074</v>
      </c>
      <c r="C46" s="184" t="s">
        <v>72</v>
      </c>
      <c r="D46" s="185" t="s">
        <v>99</v>
      </c>
      <c r="E46" s="185" t="s">
        <v>198</v>
      </c>
      <c r="F46" s="184" t="s">
        <v>60</v>
      </c>
      <c r="G46" s="185" t="s">
        <v>68</v>
      </c>
      <c r="H46" s="186" t="s">
        <v>84</v>
      </c>
      <c r="I46" s="187" t="s">
        <v>2075</v>
      </c>
      <c r="J46" s="103"/>
    </row>
    <row r="47" spans="1:10" ht="15" customHeight="1">
      <c r="A47" s="183" t="s">
        <v>346</v>
      </c>
      <c r="B47" s="183" t="s">
        <v>2076</v>
      </c>
      <c r="C47" s="184" t="s">
        <v>72</v>
      </c>
      <c r="D47" s="185" t="s">
        <v>268</v>
      </c>
      <c r="E47" s="185" t="s">
        <v>269</v>
      </c>
      <c r="F47" s="184" t="s">
        <v>270</v>
      </c>
      <c r="G47" s="185" t="s">
        <v>271</v>
      </c>
      <c r="H47" s="186" t="s">
        <v>84</v>
      </c>
      <c r="I47" s="187" t="s">
        <v>2077</v>
      </c>
      <c r="J47" s="103"/>
    </row>
    <row r="48" spans="1:10" ht="15" customHeight="1">
      <c r="A48" s="163"/>
      <c r="B48" s="163"/>
      <c r="C48" s="122"/>
      <c r="D48" s="164"/>
      <c r="E48" s="164"/>
      <c r="F48" s="122"/>
      <c r="G48" s="164"/>
      <c r="H48" s="123"/>
      <c r="I48" s="163"/>
      <c r="J48" s="103"/>
    </row>
    <row r="49" spans="1:10" ht="15" customHeight="1">
      <c r="A49" s="163"/>
      <c r="B49" s="163"/>
      <c r="C49" s="122"/>
      <c r="D49" s="164"/>
      <c r="E49" s="164"/>
      <c r="F49" s="122"/>
      <c r="G49" s="164"/>
      <c r="H49" s="123"/>
      <c r="I49" s="167" t="s">
        <v>2078</v>
      </c>
      <c r="J49" s="103"/>
    </row>
    <row r="50" spans="1:10" s="5" customFormat="1" ht="15" customHeight="1">
      <c r="A50" s="178" t="s">
        <v>344</v>
      </c>
      <c r="B50" s="178" t="s">
        <v>2044</v>
      </c>
      <c r="C50" s="179" t="s">
        <v>79</v>
      </c>
      <c r="D50" s="180" t="s">
        <v>126</v>
      </c>
      <c r="E50" s="180" t="s">
        <v>127</v>
      </c>
      <c r="F50" s="179" t="s">
        <v>60</v>
      </c>
      <c r="G50" s="180" t="s">
        <v>66</v>
      </c>
      <c r="H50" s="181" t="s">
        <v>69</v>
      </c>
      <c r="I50" s="182" t="s">
        <v>1622</v>
      </c>
      <c r="J50" s="106"/>
    </row>
    <row r="51" spans="1:10" ht="15" customHeight="1">
      <c r="A51" s="183" t="s">
        <v>345</v>
      </c>
      <c r="B51" s="183" t="s">
        <v>2047</v>
      </c>
      <c r="C51" s="184" t="s">
        <v>79</v>
      </c>
      <c r="D51" s="185" t="s">
        <v>178</v>
      </c>
      <c r="E51" s="185" t="s">
        <v>183</v>
      </c>
      <c r="F51" s="184" t="s">
        <v>60</v>
      </c>
      <c r="G51" s="185" t="s">
        <v>63</v>
      </c>
      <c r="H51" s="186" t="s">
        <v>69</v>
      </c>
      <c r="I51" s="187" t="s">
        <v>2079</v>
      </c>
      <c r="J51" s="103"/>
    </row>
    <row r="52" spans="1:10" ht="15" customHeight="1">
      <c r="A52" s="183" t="s">
        <v>346</v>
      </c>
      <c r="B52" s="183" t="s">
        <v>2048</v>
      </c>
      <c r="C52" s="184" t="s">
        <v>79</v>
      </c>
      <c r="D52" s="185" t="s">
        <v>70</v>
      </c>
      <c r="E52" s="185" t="s">
        <v>71</v>
      </c>
      <c r="F52" s="184" t="s">
        <v>60</v>
      </c>
      <c r="G52" s="185" t="s">
        <v>66</v>
      </c>
      <c r="H52" s="186" t="s">
        <v>67</v>
      </c>
      <c r="I52" s="187" t="s">
        <v>2080</v>
      </c>
      <c r="J52" s="103"/>
    </row>
    <row r="53" spans="1:10" ht="15" customHeight="1">
      <c r="A53" s="163"/>
      <c r="B53" s="163"/>
      <c r="C53" s="122"/>
      <c r="D53" s="164"/>
      <c r="E53" s="164"/>
      <c r="F53" s="122"/>
      <c r="G53" s="164"/>
      <c r="H53" s="123"/>
      <c r="I53" s="163"/>
      <c r="J53" s="103"/>
    </row>
    <row r="54" spans="1:10" ht="15" customHeight="1">
      <c r="A54" s="163"/>
      <c r="B54" s="163"/>
      <c r="C54" s="122"/>
      <c r="D54" s="164"/>
      <c r="E54" s="164"/>
      <c r="F54" s="122"/>
      <c r="G54" s="164"/>
      <c r="H54" s="123"/>
      <c r="I54" s="167" t="s">
        <v>2073</v>
      </c>
      <c r="J54" s="103"/>
    </row>
    <row r="55" spans="1:10" s="5" customFormat="1" ht="15" customHeight="1">
      <c r="A55" s="178" t="s">
        <v>344</v>
      </c>
      <c r="B55" s="178" t="s">
        <v>2081</v>
      </c>
      <c r="C55" s="179" t="s">
        <v>296</v>
      </c>
      <c r="D55" s="180" t="s">
        <v>297</v>
      </c>
      <c r="E55" s="180" t="s">
        <v>298</v>
      </c>
      <c r="F55" s="179" t="s">
        <v>60</v>
      </c>
      <c r="G55" s="180" t="s">
        <v>112</v>
      </c>
      <c r="H55" s="181" t="s">
        <v>299</v>
      </c>
      <c r="I55" s="182" t="s">
        <v>1917</v>
      </c>
      <c r="J55" s="106"/>
    </row>
    <row r="56" spans="1:10" ht="15" customHeight="1">
      <c r="A56" s="183" t="s">
        <v>345</v>
      </c>
      <c r="B56" s="183" t="s">
        <v>2082</v>
      </c>
      <c r="C56" s="184" t="s">
        <v>296</v>
      </c>
      <c r="D56" s="185" t="s">
        <v>307</v>
      </c>
      <c r="E56" s="185" t="s">
        <v>308</v>
      </c>
      <c r="F56" s="184" t="s">
        <v>60</v>
      </c>
      <c r="G56" s="185" t="s">
        <v>112</v>
      </c>
      <c r="H56" s="186" t="s">
        <v>302</v>
      </c>
      <c r="I56" s="187" t="s">
        <v>2083</v>
      </c>
      <c r="J56" s="103"/>
    </row>
    <row r="57" spans="1:10" ht="15" customHeight="1">
      <c r="A57" s="183" t="s">
        <v>346</v>
      </c>
      <c r="B57" s="183" t="s">
        <v>2084</v>
      </c>
      <c r="C57" s="184" t="s">
        <v>296</v>
      </c>
      <c r="D57" s="185" t="s">
        <v>314</v>
      </c>
      <c r="E57" s="185" t="s">
        <v>315</v>
      </c>
      <c r="F57" s="184" t="s">
        <v>60</v>
      </c>
      <c r="G57" s="185" t="s">
        <v>112</v>
      </c>
      <c r="H57" s="186" t="s">
        <v>299</v>
      </c>
      <c r="I57" s="187" t="s">
        <v>2085</v>
      </c>
      <c r="J57" s="103"/>
    </row>
    <row r="58" spans="1:10" ht="12.75">
      <c r="A58" s="163"/>
      <c r="B58" s="163"/>
      <c r="C58" s="122"/>
      <c r="D58" s="164"/>
      <c r="E58" s="164"/>
      <c r="F58" s="122"/>
      <c r="G58" s="164"/>
      <c r="H58" s="123"/>
      <c r="I58" s="163"/>
      <c r="J58" s="103"/>
    </row>
    <row r="59" spans="1:10" ht="12.75">
      <c r="A59" s="163"/>
      <c r="B59" s="163"/>
      <c r="C59" s="122"/>
      <c r="D59" s="164"/>
      <c r="E59" s="164"/>
      <c r="F59" s="122"/>
      <c r="G59" s="164"/>
      <c r="H59" s="123"/>
      <c r="I59" s="163"/>
      <c r="J59" s="103"/>
    </row>
    <row r="60" spans="1:10" ht="12.75">
      <c r="A60" s="163"/>
      <c r="B60" s="163"/>
      <c r="C60" s="122"/>
      <c r="D60" s="164"/>
      <c r="E60" s="164"/>
      <c r="F60" s="122"/>
      <c r="G60" s="164"/>
      <c r="H60" s="123"/>
      <c r="I60" s="163"/>
      <c r="J60" s="103"/>
    </row>
    <row r="61" spans="1:10" ht="12.75">
      <c r="A61" s="163"/>
      <c r="B61" s="163"/>
      <c r="C61" s="122"/>
      <c r="D61" s="164"/>
      <c r="E61" s="164"/>
      <c r="F61" s="122"/>
      <c r="G61" s="164"/>
      <c r="H61" s="123"/>
      <c r="I61" s="163"/>
      <c r="J61" s="103"/>
    </row>
    <row r="62" spans="1:10" ht="12.75">
      <c r="A62" s="163"/>
      <c r="B62" s="163"/>
      <c r="C62" s="122"/>
      <c r="D62" s="164"/>
      <c r="E62" s="164"/>
      <c r="F62" s="122"/>
      <c r="G62" s="164"/>
      <c r="H62" s="123"/>
      <c r="I62" s="163"/>
      <c r="J62" s="103"/>
    </row>
    <row r="63" spans="1:10" ht="12.75">
      <c r="A63" s="163"/>
      <c r="B63" s="163"/>
      <c r="C63" s="122"/>
      <c r="D63" s="164"/>
      <c r="E63" s="164"/>
      <c r="F63" s="122"/>
      <c r="G63" s="164"/>
      <c r="H63" s="123"/>
      <c r="I63" s="163"/>
      <c r="J63" s="103"/>
    </row>
    <row r="64" spans="1:10" ht="12.75">
      <c r="A64" s="163"/>
      <c r="B64" s="163"/>
      <c r="C64" s="122"/>
      <c r="D64" s="164"/>
      <c r="E64" s="164"/>
      <c r="F64" s="122"/>
      <c r="G64" s="164"/>
      <c r="H64" s="123"/>
      <c r="I64" s="163"/>
      <c r="J64" s="103"/>
    </row>
    <row r="65" spans="1:10" ht="12.75">
      <c r="A65" s="163"/>
      <c r="B65" s="163"/>
      <c r="C65" s="122"/>
      <c r="D65" s="164"/>
      <c r="E65" s="164"/>
      <c r="F65" s="122"/>
      <c r="G65" s="164"/>
      <c r="H65" s="123"/>
      <c r="I65" s="163"/>
      <c r="J65" s="103"/>
    </row>
    <row r="66" spans="1:10" ht="12.75">
      <c r="A66" s="163"/>
      <c r="B66" s="163"/>
      <c r="C66" s="122"/>
      <c r="D66" s="164"/>
      <c r="E66" s="164"/>
      <c r="F66" s="122"/>
      <c r="G66" s="164"/>
      <c r="H66" s="123"/>
      <c r="I66" s="163"/>
      <c r="J66" s="103"/>
    </row>
    <row r="67" spans="1:10" ht="12.75">
      <c r="A67" s="163"/>
      <c r="B67" s="163"/>
      <c r="C67" s="122"/>
      <c r="D67" s="164"/>
      <c r="E67" s="164"/>
      <c r="F67" s="122"/>
      <c r="G67" s="164"/>
      <c r="H67" s="123"/>
      <c r="I67" s="163"/>
      <c r="J67" s="103"/>
    </row>
    <row r="68" spans="1:10" ht="12.75">
      <c r="A68" s="163"/>
      <c r="B68" s="163"/>
      <c r="C68" s="122"/>
      <c r="D68" s="164"/>
      <c r="E68" s="164"/>
      <c r="F68" s="122"/>
      <c r="G68" s="164"/>
      <c r="H68" s="123"/>
      <c r="I68" s="163"/>
      <c r="J68" s="103"/>
    </row>
    <row r="69" spans="1:10" ht="12.75">
      <c r="A69" s="163"/>
      <c r="B69" s="163"/>
      <c r="C69" s="122"/>
      <c r="D69" s="164"/>
      <c r="E69" s="164"/>
      <c r="F69" s="122"/>
      <c r="G69" s="164"/>
      <c r="H69" s="123"/>
      <c r="I69" s="163"/>
      <c r="J69" s="103"/>
    </row>
    <row r="70" spans="1:10" ht="12.75">
      <c r="A70" s="163"/>
      <c r="B70" s="163"/>
      <c r="C70" s="122"/>
      <c r="D70" s="164"/>
      <c r="E70" s="164"/>
      <c r="F70" s="122"/>
      <c r="G70" s="164"/>
      <c r="H70" s="123"/>
      <c r="I70" s="163"/>
      <c r="J70" s="103"/>
    </row>
    <row r="71" spans="1:10" ht="12.75">
      <c r="A71" s="163"/>
      <c r="B71" s="163"/>
      <c r="C71" s="122"/>
      <c r="D71" s="164"/>
      <c r="E71" s="164"/>
      <c r="F71" s="122"/>
      <c r="G71" s="164"/>
      <c r="H71" s="123"/>
      <c r="I71" s="163"/>
      <c r="J71" s="103"/>
    </row>
    <row r="72" spans="1:10" ht="12.75">
      <c r="A72" s="163"/>
      <c r="B72" s="163"/>
      <c r="C72" s="122"/>
      <c r="D72" s="164"/>
      <c r="E72" s="164"/>
      <c r="F72" s="122"/>
      <c r="G72" s="164"/>
      <c r="H72" s="123"/>
      <c r="I72" s="163"/>
      <c r="J72" s="103"/>
    </row>
    <row r="73" spans="1:9" ht="12.75">
      <c r="A73" s="163"/>
      <c r="B73" s="163"/>
      <c r="C73" s="122"/>
      <c r="D73" s="114"/>
      <c r="E73" s="114"/>
      <c r="F73" s="122"/>
      <c r="G73" s="114"/>
      <c r="H73" s="123"/>
      <c r="I73" s="163"/>
    </row>
    <row r="74" spans="1:9" ht="12.75">
      <c r="A74" s="163"/>
      <c r="B74" s="163"/>
      <c r="C74" s="122"/>
      <c r="D74" s="114"/>
      <c r="E74" s="114"/>
      <c r="F74" s="122"/>
      <c r="G74" s="114"/>
      <c r="H74" s="123"/>
      <c r="I74" s="163"/>
    </row>
    <row r="75" spans="1:9" ht="12.75">
      <c r="A75" s="163"/>
      <c r="B75" s="163"/>
      <c r="C75" s="122"/>
      <c r="D75" s="114"/>
      <c r="E75" s="114"/>
      <c r="F75" s="122"/>
      <c r="G75" s="114"/>
      <c r="H75" s="123"/>
      <c r="I75" s="163"/>
    </row>
    <row r="76" spans="1:9" ht="12.75">
      <c r="A76" s="163"/>
      <c r="B76" s="163"/>
      <c r="C76" s="122"/>
      <c r="D76" s="114"/>
      <c r="E76" s="114"/>
      <c r="F76" s="122"/>
      <c r="G76" s="114"/>
      <c r="H76" s="123"/>
      <c r="I76" s="163"/>
    </row>
    <row r="77" spans="1:9" ht="12.75">
      <c r="A77" s="163"/>
      <c r="B77" s="163"/>
      <c r="C77" s="122"/>
      <c r="D77" s="114"/>
      <c r="E77" s="114"/>
      <c r="F77" s="122"/>
      <c r="G77" s="114"/>
      <c r="H77" s="123"/>
      <c r="I77" s="163"/>
    </row>
    <row r="78" spans="1:9" ht="12.75">
      <c r="A78" s="163"/>
      <c r="B78" s="163"/>
      <c r="C78" s="122"/>
      <c r="D78" s="114"/>
      <c r="E78" s="114"/>
      <c r="F78" s="122"/>
      <c r="G78" s="114"/>
      <c r="H78" s="123"/>
      <c r="I78" s="163"/>
    </row>
    <row r="79" spans="1:9" ht="12.75">
      <c r="A79" s="163"/>
      <c r="B79" s="163"/>
      <c r="C79" s="122"/>
      <c r="D79" s="114"/>
      <c r="E79" s="114"/>
      <c r="F79" s="122"/>
      <c r="G79" s="114"/>
      <c r="H79" s="123"/>
      <c r="I79" s="163"/>
    </row>
    <row r="80" spans="1:9" ht="12.75">
      <c r="A80" s="163"/>
      <c r="B80" s="163"/>
      <c r="C80" s="122"/>
      <c r="D80" s="114"/>
      <c r="E80" s="114"/>
      <c r="F80" s="122"/>
      <c r="G80" s="114"/>
      <c r="H80" s="123"/>
      <c r="I80" s="163"/>
    </row>
    <row r="81" spans="1:9" ht="12.75">
      <c r="A81" s="163"/>
      <c r="B81" s="163"/>
      <c r="C81" s="122"/>
      <c r="D81" s="114"/>
      <c r="E81" s="114"/>
      <c r="F81" s="122"/>
      <c r="G81" s="114"/>
      <c r="H81" s="123"/>
      <c r="I81" s="163"/>
    </row>
    <row r="82" spans="1:9" ht="12.75">
      <c r="A82" s="163"/>
      <c r="B82" s="163"/>
      <c r="C82" s="122"/>
      <c r="D82" s="114"/>
      <c r="E82" s="114"/>
      <c r="F82" s="122"/>
      <c r="G82" s="114"/>
      <c r="H82" s="123"/>
      <c r="I82" s="163"/>
    </row>
    <row r="83" spans="1:9" ht="12.75">
      <c r="A83" s="163"/>
      <c r="B83" s="163"/>
      <c r="C83" s="122"/>
      <c r="D83" s="114"/>
      <c r="E83" s="114"/>
      <c r="F83" s="122"/>
      <c r="G83" s="114"/>
      <c r="H83" s="123"/>
      <c r="I83" s="163"/>
    </row>
    <row r="84" spans="1:9" ht="12.75">
      <c r="A84" s="163"/>
      <c r="B84" s="163"/>
      <c r="C84" s="122"/>
      <c r="D84" s="114"/>
      <c r="E84" s="114"/>
      <c r="F84" s="122"/>
      <c r="G84" s="114"/>
      <c r="H84" s="123"/>
      <c r="I84" s="163"/>
    </row>
    <row r="85" spans="1:9" ht="12.75">
      <c r="A85" s="163"/>
      <c r="B85" s="163"/>
      <c r="C85" s="122"/>
      <c r="D85" s="114"/>
      <c r="E85" s="114"/>
      <c r="F85" s="122"/>
      <c r="G85" s="114"/>
      <c r="H85" s="123"/>
      <c r="I85" s="163"/>
    </row>
    <row r="86" spans="1:9" ht="12.75">
      <c r="A86" s="163"/>
      <c r="B86" s="163"/>
      <c r="C86" s="122"/>
      <c r="D86" s="114"/>
      <c r="E86" s="114"/>
      <c r="F86" s="122"/>
      <c r="G86" s="114"/>
      <c r="H86" s="123"/>
      <c r="I86" s="163"/>
    </row>
    <row r="87" spans="1:9" ht="12.75">
      <c r="A87" s="163"/>
      <c r="B87" s="163"/>
      <c r="C87" s="122"/>
      <c r="D87" s="114"/>
      <c r="E87" s="114"/>
      <c r="F87" s="122"/>
      <c r="G87" s="114"/>
      <c r="H87" s="123"/>
      <c r="I87" s="163"/>
    </row>
    <row r="88" spans="1:9" ht="12.75">
      <c r="A88" s="163"/>
      <c r="B88" s="163"/>
      <c r="C88" s="122"/>
      <c r="D88" s="114"/>
      <c r="E88" s="114"/>
      <c r="F88" s="122"/>
      <c r="G88" s="114"/>
      <c r="H88" s="123"/>
      <c r="I88" s="163"/>
    </row>
    <row r="89" spans="1:9" ht="12.75">
      <c r="A89" s="163"/>
      <c r="B89" s="163"/>
      <c r="C89" s="122"/>
      <c r="D89" s="114"/>
      <c r="E89" s="114"/>
      <c r="F89" s="122"/>
      <c r="G89" s="114"/>
      <c r="H89" s="123"/>
      <c r="I89" s="163"/>
    </row>
    <row r="90" spans="1:9" ht="12.75">
      <c r="A90" s="163"/>
      <c r="B90" s="163"/>
      <c r="C90" s="122"/>
      <c r="D90" s="114"/>
      <c r="E90" s="114"/>
      <c r="F90" s="122"/>
      <c r="G90" s="114"/>
      <c r="H90" s="123"/>
      <c r="I90" s="163"/>
    </row>
    <row r="91" spans="1:9" ht="12.75">
      <c r="A91" s="163"/>
      <c r="B91" s="163"/>
      <c r="C91" s="122"/>
      <c r="D91" s="114"/>
      <c r="E91" s="114"/>
      <c r="F91" s="122"/>
      <c r="G91" s="114"/>
      <c r="H91" s="123"/>
      <c r="I91" s="163"/>
    </row>
    <row r="92" spans="1:9" ht="12.75">
      <c r="A92" s="163"/>
      <c r="B92" s="163"/>
      <c r="C92" s="122"/>
      <c r="D92" s="114"/>
      <c r="E92" s="114"/>
      <c r="F92" s="122"/>
      <c r="G92" s="114"/>
      <c r="H92" s="123"/>
      <c r="I92" s="163"/>
    </row>
    <row r="93" spans="1:9" ht="12.75">
      <c r="A93" s="163"/>
      <c r="B93" s="163"/>
      <c r="C93" s="122"/>
      <c r="D93" s="114"/>
      <c r="E93" s="114"/>
      <c r="F93" s="122"/>
      <c r="G93" s="114"/>
      <c r="H93" s="123"/>
      <c r="I93" s="163"/>
    </row>
    <row r="94" spans="1:9" ht="12.75">
      <c r="A94" s="163"/>
      <c r="B94" s="163"/>
      <c r="C94" s="122"/>
      <c r="D94" s="114"/>
      <c r="E94" s="114"/>
      <c r="F94" s="122"/>
      <c r="G94" s="114"/>
      <c r="H94" s="123"/>
      <c r="I94" s="163"/>
    </row>
    <row r="95" spans="1:9" ht="12.75">
      <c r="A95" s="163"/>
      <c r="B95" s="163"/>
      <c r="C95" s="122"/>
      <c r="D95" s="114"/>
      <c r="E95" s="114"/>
      <c r="F95" s="122"/>
      <c r="G95" s="114"/>
      <c r="H95" s="123"/>
      <c r="I95" s="163"/>
    </row>
    <row r="96" spans="1:9" ht="12.75">
      <c r="A96" s="163"/>
      <c r="B96" s="163"/>
      <c r="C96" s="122"/>
      <c r="D96" s="114"/>
      <c r="E96" s="114"/>
      <c r="F96" s="122"/>
      <c r="G96" s="114"/>
      <c r="H96" s="123"/>
      <c r="I96" s="163"/>
    </row>
    <row r="97" spans="1:9" ht="12.75">
      <c r="A97" s="163"/>
      <c r="B97" s="163"/>
      <c r="C97" s="122"/>
      <c r="D97" s="114"/>
      <c r="E97" s="114"/>
      <c r="F97" s="122"/>
      <c r="G97" s="114"/>
      <c r="H97" s="123"/>
      <c r="I97" s="163"/>
    </row>
    <row r="98" spans="1:9" ht="12.75">
      <c r="A98" s="163"/>
      <c r="B98" s="163"/>
      <c r="C98" s="122"/>
      <c r="D98" s="114"/>
      <c r="E98" s="114"/>
      <c r="F98" s="122"/>
      <c r="G98" s="114"/>
      <c r="H98" s="123"/>
      <c r="I98" s="163"/>
    </row>
    <row r="99" spans="1:9" ht="12.75">
      <c r="A99" s="163"/>
      <c r="B99" s="163"/>
      <c r="C99" s="122"/>
      <c r="D99" s="114"/>
      <c r="E99" s="114"/>
      <c r="F99" s="122"/>
      <c r="G99" s="114"/>
      <c r="H99" s="123"/>
      <c r="I99" s="163"/>
    </row>
    <row r="100" spans="1:9" ht="12.75">
      <c r="A100" s="163"/>
      <c r="B100" s="163"/>
      <c r="C100" s="122"/>
      <c r="D100" s="114"/>
      <c r="E100" s="114"/>
      <c r="F100" s="122"/>
      <c r="G100" s="114"/>
      <c r="H100" s="123"/>
      <c r="I100" s="163"/>
    </row>
    <row r="101" spans="1:9" ht="12.75">
      <c r="A101" s="163"/>
      <c r="B101" s="163"/>
      <c r="C101" s="122"/>
      <c r="D101" s="114"/>
      <c r="E101" s="114"/>
      <c r="F101" s="122"/>
      <c r="G101" s="114"/>
      <c r="H101" s="123"/>
      <c r="I101" s="163"/>
    </row>
    <row r="102" spans="1:9" ht="12.75">
      <c r="A102" s="163"/>
      <c r="B102" s="163"/>
      <c r="C102" s="122"/>
      <c r="D102" s="114"/>
      <c r="E102" s="114"/>
      <c r="F102" s="122"/>
      <c r="G102" s="114"/>
      <c r="H102" s="123"/>
      <c r="I102" s="163"/>
    </row>
    <row r="103" spans="1:9" ht="12.75">
      <c r="A103" s="163"/>
      <c r="B103" s="163"/>
      <c r="C103" s="122"/>
      <c r="D103" s="114"/>
      <c r="E103" s="114"/>
      <c r="F103" s="122"/>
      <c r="G103" s="114"/>
      <c r="H103" s="123"/>
      <c r="I103" s="163"/>
    </row>
    <row r="104" spans="1:9" ht="12.75">
      <c r="A104" s="163"/>
      <c r="B104" s="163"/>
      <c r="C104" s="122"/>
      <c r="D104" s="114"/>
      <c r="E104" s="114"/>
      <c r="F104" s="122"/>
      <c r="G104" s="114"/>
      <c r="H104" s="123"/>
      <c r="I104" s="163"/>
    </row>
    <row r="105" spans="1:9" ht="12.75">
      <c r="A105" s="163"/>
      <c r="B105" s="163"/>
      <c r="C105" s="122"/>
      <c r="D105" s="114"/>
      <c r="E105" s="114"/>
      <c r="F105" s="122"/>
      <c r="G105" s="114"/>
      <c r="H105" s="123"/>
      <c r="I105" s="163"/>
    </row>
    <row r="106" spans="1:9" ht="12.75">
      <c r="A106" s="163"/>
      <c r="B106" s="163"/>
      <c r="C106" s="122"/>
      <c r="D106" s="114"/>
      <c r="E106" s="114"/>
      <c r="F106" s="122"/>
      <c r="G106" s="114"/>
      <c r="H106" s="123"/>
      <c r="I106" s="163"/>
    </row>
    <row r="107" spans="1:9" ht="12.75">
      <c r="A107" s="163"/>
      <c r="B107" s="163"/>
      <c r="C107" s="122"/>
      <c r="D107" s="114"/>
      <c r="E107" s="114"/>
      <c r="F107" s="122"/>
      <c r="G107" s="114"/>
      <c r="H107" s="123"/>
      <c r="I107" s="163"/>
    </row>
    <row r="108" spans="1:9" ht="12.75">
      <c r="A108" s="163"/>
      <c r="B108" s="163"/>
      <c r="C108" s="122"/>
      <c r="D108" s="114"/>
      <c r="E108" s="114"/>
      <c r="F108" s="122"/>
      <c r="G108" s="114"/>
      <c r="H108" s="123"/>
      <c r="I108" s="163"/>
    </row>
    <row r="109" spans="1:9" ht="12.75">
      <c r="A109" s="163"/>
      <c r="B109" s="163"/>
      <c r="C109" s="122"/>
      <c r="D109" s="114"/>
      <c r="E109" s="114"/>
      <c r="F109" s="122"/>
      <c r="G109" s="114"/>
      <c r="H109" s="123"/>
      <c r="I109" s="163"/>
    </row>
    <row r="110" spans="1:9" ht="12.75">
      <c r="A110" s="163"/>
      <c r="B110" s="163"/>
      <c r="C110" s="122"/>
      <c r="D110" s="114"/>
      <c r="E110" s="114"/>
      <c r="F110" s="122"/>
      <c r="G110" s="114"/>
      <c r="H110" s="123"/>
      <c r="I110" s="163"/>
    </row>
    <row r="111" spans="1:9" ht="12.75">
      <c r="A111" s="163"/>
      <c r="B111" s="163"/>
      <c r="C111" s="122"/>
      <c r="D111" s="114"/>
      <c r="E111" s="114"/>
      <c r="F111" s="122"/>
      <c r="G111" s="114"/>
      <c r="H111" s="123"/>
      <c r="I111" s="163"/>
    </row>
    <row r="112" spans="1:9" ht="12.75">
      <c r="A112" s="163"/>
      <c r="B112" s="163"/>
      <c r="C112" s="122"/>
      <c r="D112" s="114"/>
      <c r="E112" s="114"/>
      <c r="F112" s="122"/>
      <c r="G112" s="114"/>
      <c r="H112" s="123"/>
      <c r="I112" s="163"/>
    </row>
    <row r="113" spans="1:9" ht="12.75">
      <c r="A113" s="163"/>
      <c r="B113" s="163"/>
      <c r="C113" s="122"/>
      <c r="D113" s="114"/>
      <c r="E113" s="114"/>
      <c r="F113" s="122"/>
      <c r="G113" s="114"/>
      <c r="H113" s="123"/>
      <c r="I113" s="163"/>
    </row>
    <row r="114" spans="1:9" ht="12.75">
      <c r="A114" s="163"/>
      <c r="B114" s="163"/>
      <c r="C114" s="122"/>
      <c r="D114" s="114"/>
      <c r="E114" s="114"/>
      <c r="F114" s="122"/>
      <c r="G114" s="114"/>
      <c r="H114" s="123"/>
      <c r="I114" s="163"/>
    </row>
    <row r="115" spans="1:9" ht="12.75">
      <c r="A115" s="163"/>
      <c r="B115" s="163"/>
      <c r="C115" s="122"/>
      <c r="D115" s="114"/>
      <c r="E115" s="114"/>
      <c r="F115" s="122"/>
      <c r="G115" s="114"/>
      <c r="H115" s="123"/>
      <c r="I115" s="163"/>
    </row>
    <row r="116" spans="1:9" ht="12.75">
      <c r="A116" s="163"/>
      <c r="B116" s="163"/>
      <c r="C116" s="122"/>
      <c r="D116" s="114"/>
      <c r="E116" s="114"/>
      <c r="F116" s="122"/>
      <c r="G116" s="114"/>
      <c r="H116" s="123"/>
      <c r="I116" s="163"/>
    </row>
    <row r="117" spans="1:9" ht="12.75">
      <c r="A117" s="163"/>
      <c r="B117" s="163"/>
      <c r="C117" s="122"/>
      <c r="D117" s="114"/>
      <c r="E117" s="114"/>
      <c r="F117" s="122"/>
      <c r="G117" s="114"/>
      <c r="H117" s="123"/>
      <c r="I117" s="163"/>
    </row>
    <row r="118" spans="1:9" ht="12.75">
      <c r="A118" s="163"/>
      <c r="B118" s="163"/>
      <c r="C118" s="122"/>
      <c r="D118" s="114"/>
      <c r="E118" s="114"/>
      <c r="F118" s="122"/>
      <c r="G118" s="114"/>
      <c r="H118" s="123"/>
      <c r="I118" s="163"/>
    </row>
    <row r="119" spans="1:9" ht="12.75">
      <c r="A119" s="163"/>
      <c r="B119" s="163"/>
      <c r="C119" s="122"/>
      <c r="D119" s="114"/>
      <c r="E119" s="114"/>
      <c r="F119" s="122"/>
      <c r="G119" s="114"/>
      <c r="H119" s="123"/>
      <c r="I119" s="163"/>
    </row>
    <row r="120" spans="1:9" ht="12.75">
      <c r="A120" s="163"/>
      <c r="B120" s="163"/>
      <c r="C120" s="122"/>
      <c r="D120" s="114"/>
      <c r="E120" s="114"/>
      <c r="F120" s="122"/>
      <c r="G120" s="114"/>
      <c r="H120" s="123"/>
      <c r="I120" s="163"/>
    </row>
    <row r="121" spans="1:9" ht="12.75">
      <c r="A121" s="163"/>
      <c r="B121" s="163"/>
      <c r="C121" s="122"/>
      <c r="D121" s="114"/>
      <c r="E121" s="114"/>
      <c r="F121" s="122"/>
      <c r="G121" s="114"/>
      <c r="H121" s="123"/>
      <c r="I121" s="163"/>
    </row>
    <row r="122" spans="1:9" ht="12.75">
      <c r="A122" s="163"/>
      <c r="B122" s="163"/>
      <c r="C122" s="122"/>
      <c r="D122" s="114"/>
      <c r="E122" s="114"/>
      <c r="F122" s="122"/>
      <c r="G122" s="114"/>
      <c r="H122" s="123"/>
      <c r="I122" s="163"/>
    </row>
    <row r="123" spans="1:9" ht="12.75">
      <c r="A123" s="163"/>
      <c r="B123" s="163"/>
      <c r="C123" s="122"/>
      <c r="D123" s="114"/>
      <c r="E123" s="114"/>
      <c r="F123" s="122"/>
      <c r="G123" s="114"/>
      <c r="H123" s="123"/>
      <c r="I123" s="163"/>
    </row>
    <row r="124" spans="1:9" ht="12.75">
      <c r="A124" s="163"/>
      <c r="B124" s="163"/>
      <c r="C124" s="122"/>
      <c r="D124" s="114"/>
      <c r="E124" s="114"/>
      <c r="F124" s="122"/>
      <c r="G124" s="114"/>
      <c r="H124" s="123"/>
      <c r="I124" s="163"/>
    </row>
    <row r="125" spans="1:9" ht="12.75">
      <c r="A125" s="163"/>
      <c r="B125" s="163"/>
      <c r="C125" s="122"/>
      <c r="D125" s="114"/>
      <c r="E125" s="114"/>
      <c r="F125" s="122"/>
      <c r="G125" s="114"/>
      <c r="H125" s="123"/>
      <c r="I125" s="163"/>
    </row>
    <row r="126" spans="1:9" ht="12.75">
      <c r="A126" s="163"/>
      <c r="B126" s="163"/>
      <c r="C126" s="122"/>
      <c r="D126" s="114"/>
      <c r="E126" s="114"/>
      <c r="F126" s="122"/>
      <c r="G126" s="114"/>
      <c r="H126" s="123"/>
      <c r="I126" s="163"/>
    </row>
    <row r="127" spans="1:9" ht="12.75">
      <c r="A127" s="163"/>
      <c r="B127" s="163"/>
      <c r="C127" s="122"/>
      <c r="D127" s="114"/>
      <c r="E127" s="114"/>
      <c r="F127" s="122"/>
      <c r="G127" s="114"/>
      <c r="H127" s="123"/>
      <c r="I127" s="163"/>
    </row>
    <row r="128" spans="1:9" ht="12.75">
      <c r="A128" s="163"/>
      <c r="B128" s="163"/>
      <c r="C128" s="122"/>
      <c r="D128" s="114"/>
      <c r="E128" s="114"/>
      <c r="F128" s="122"/>
      <c r="G128" s="114"/>
      <c r="H128" s="123"/>
      <c r="I128" s="163"/>
    </row>
    <row r="129" spans="1:9" ht="12.75">
      <c r="A129" s="163"/>
      <c r="B129" s="163"/>
      <c r="C129" s="122"/>
      <c r="D129" s="114"/>
      <c r="E129" s="114"/>
      <c r="F129" s="122"/>
      <c r="G129" s="114"/>
      <c r="H129" s="123"/>
      <c r="I129" s="163"/>
    </row>
    <row r="130" spans="1:9" ht="12.75">
      <c r="A130" s="163"/>
      <c r="B130" s="163"/>
      <c r="C130" s="122"/>
      <c r="D130" s="114"/>
      <c r="E130" s="114"/>
      <c r="F130" s="122"/>
      <c r="G130" s="114"/>
      <c r="H130" s="123"/>
      <c r="I130" s="163"/>
    </row>
    <row r="131" spans="1:9" ht="12.75">
      <c r="A131" s="163"/>
      <c r="B131" s="163"/>
      <c r="C131" s="122"/>
      <c r="D131" s="114"/>
      <c r="E131" s="114"/>
      <c r="F131" s="122"/>
      <c r="G131" s="114"/>
      <c r="H131" s="123"/>
      <c r="I131" s="163"/>
    </row>
    <row r="132" spans="1:9" ht="12.75">
      <c r="A132" s="163"/>
      <c r="B132" s="163"/>
      <c r="C132" s="122"/>
      <c r="D132" s="114"/>
      <c r="E132" s="114"/>
      <c r="F132" s="122"/>
      <c r="G132" s="114"/>
      <c r="H132" s="123"/>
      <c r="I132" s="163"/>
    </row>
    <row r="133" spans="1:9" ht="12.75">
      <c r="A133" s="163"/>
      <c r="B133" s="163"/>
      <c r="C133" s="122"/>
      <c r="D133" s="114"/>
      <c r="E133" s="114"/>
      <c r="F133" s="122"/>
      <c r="G133" s="114"/>
      <c r="H133" s="123"/>
      <c r="I133" s="163"/>
    </row>
    <row r="134" spans="1:9" ht="12.75">
      <c r="A134" s="163"/>
      <c r="B134" s="163"/>
      <c r="C134" s="122"/>
      <c r="D134" s="114"/>
      <c r="E134" s="114"/>
      <c r="F134" s="122"/>
      <c r="G134" s="114"/>
      <c r="H134" s="123"/>
      <c r="I134" s="163"/>
    </row>
    <row r="135" spans="1:9" ht="12.75">
      <c r="A135" s="163"/>
      <c r="B135" s="163"/>
      <c r="C135" s="122"/>
      <c r="D135" s="114"/>
      <c r="E135" s="114"/>
      <c r="F135" s="122"/>
      <c r="G135" s="114"/>
      <c r="H135" s="123"/>
      <c r="I135" s="163"/>
    </row>
    <row r="136" spans="1:9" ht="12.75">
      <c r="A136" s="163"/>
      <c r="B136" s="163"/>
      <c r="C136" s="122"/>
      <c r="D136" s="114"/>
      <c r="E136" s="114"/>
      <c r="F136" s="122"/>
      <c r="G136" s="114"/>
      <c r="H136" s="123"/>
      <c r="I136" s="163"/>
    </row>
    <row r="137" spans="1:9" ht="12.75">
      <c r="A137" s="163"/>
      <c r="B137" s="163"/>
      <c r="C137" s="122"/>
      <c r="D137" s="114"/>
      <c r="E137" s="114"/>
      <c r="F137" s="122"/>
      <c r="G137" s="114"/>
      <c r="H137" s="123"/>
      <c r="I137" s="163"/>
    </row>
    <row r="138" spans="1:9" ht="12.75">
      <c r="A138" s="163"/>
      <c r="B138" s="163"/>
      <c r="C138" s="122"/>
      <c r="D138" s="114"/>
      <c r="E138" s="114"/>
      <c r="F138" s="122"/>
      <c r="G138" s="114"/>
      <c r="H138" s="123"/>
      <c r="I138" s="163"/>
    </row>
    <row r="139" spans="1:9" ht="12.75">
      <c r="A139" s="163"/>
      <c r="B139" s="163"/>
      <c r="C139" s="122"/>
      <c r="D139" s="114"/>
      <c r="E139" s="114"/>
      <c r="F139" s="122"/>
      <c r="G139" s="114"/>
      <c r="H139" s="123"/>
      <c r="I139" s="163"/>
    </row>
    <row r="140" spans="1:9" ht="12.75">
      <c r="A140" s="163"/>
      <c r="B140" s="163"/>
      <c r="C140" s="122"/>
      <c r="D140" s="114"/>
      <c r="E140" s="114"/>
      <c r="F140" s="122"/>
      <c r="G140" s="114"/>
      <c r="H140" s="123"/>
      <c r="I140" s="163"/>
    </row>
    <row r="141" spans="1:9" ht="12.75">
      <c r="A141" s="163"/>
      <c r="B141" s="163"/>
      <c r="C141" s="122"/>
      <c r="D141" s="114"/>
      <c r="E141" s="114"/>
      <c r="F141" s="122"/>
      <c r="G141" s="114"/>
      <c r="H141" s="123"/>
      <c r="I141" s="163"/>
    </row>
    <row r="142" spans="1:9" ht="12.75">
      <c r="A142" s="163"/>
      <c r="B142" s="163"/>
      <c r="C142" s="122"/>
      <c r="D142" s="114"/>
      <c r="E142" s="114"/>
      <c r="F142" s="122"/>
      <c r="G142" s="114"/>
      <c r="H142" s="123"/>
      <c r="I142" s="163"/>
    </row>
    <row r="143" spans="1:9" ht="12.75">
      <c r="A143" s="163"/>
      <c r="B143" s="163"/>
      <c r="C143" s="122"/>
      <c r="D143" s="114"/>
      <c r="E143" s="114"/>
      <c r="F143" s="122"/>
      <c r="G143" s="114"/>
      <c r="H143" s="123"/>
      <c r="I143" s="163"/>
    </row>
    <row r="144" spans="1:9" ht="12.75">
      <c r="A144" s="163"/>
      <c r="B144" s="163"/>
      <c r="C144" s="122"/>
      <c r="D144" s="114"/>
      <c r="E144" s="114"/>
      <c r="F144" s="122"/>
      <c r="G144" s="114"/>
      <c r="H144" s="123"/>
      <c r="I144" s="163"/>
    </row>
    <row r="145" spans="1:9" ht="12.75">
      <c r="A145" s="163"/>
      <c r="B145" s="163"/>
      <c r="C145" s="122"/>
      <c r="D145" s="114"/>
      <c r="E145" s="114"/>
      <c r="F145" s="122"/>
      <c r="G145" s="114"/>
      <c r="H145" s="123"/>
      <c r="I145" s="163"/>
    </row>
    <row r="146" spans="1:9" ht="12.75">
      <c r="A146" s="163"/>
      <c r="B146" s="163"/>
      <c r="C146" s="122"/>
      <c r="D146" s="114"/>
      <c r="E146" s="114"/>
      <c r="F146" s="122"/>
      <c r="G146" s="114"/>
      <c r="H146" s="123"/>
      <c r="I146" s="163"/>
    </row>
    <row r="147" spans="1:9" ht="12.75">
      <c r="A147" s="163"/>
      <c r="B147" s="163"/>
      <c r="C147" s="122"/>
      <c r="D147" s="114"/>
      <c r="E147" s="114"/>
      <c r="F147" s="122"/>
      <c r="G147" s="114"/>
      <c r="H147" s="123"/>
      <c r="I147" s="163"/>
    </row>
    <row r="148" spans="1:9" ht="12.75">
      <c r="A148" s="163"/>
      <c r="B148" s="163"/>
      <c r="C148" s="122"/>
      <c r="D148" s="114"/>
      <c r="E148" s="114"/>
      <c r="F148" s="122"/>
      <c r="G148" s="114"/>
      <c r="H148" s="123"/>
      <c r="I148" s="163"/>
    </row>
    <row r="149" spans="1:9" ht="12.75">
      <c r="A149" s="163"/>
      <c r="B149" s="163"/>
      <c r="C149" s="122"/>
      <c r="D149" s="114"/>
      <c r="E149" s="114"/>
      <c r="F149" s="122"/>
      <c r="G149" s="114"/>
      <c r="H149" s="123"/>
      <c r="I149" s="163"/>
    </row>
    <row r="150" spans="1:9" ht="12.75">
      <c r="A150" s="163"/>
      <c r="B150" s="163"/>
      <c r="C150" s="122"/>
      <c r="D150" s="114"/>
      <c r="E150" s="114"/>
      <c r="F150" s="122"/>
      <c r="G150" s="114"/>
      <c r="H150" s="123"/>
      <c r="I150" s="163"/>
    </row>
    <row r="151" spans="1:9" ht="12.75">
      <c r="A151" s="163"/>
      <c r="B151" s="163"/>
      <c r="C151" s="122"/>
      <c r="D151" s="114"/>
      <c r="E151" s="114"/>
      <c r="F151" s="122"/>
      <c r="G151" s="114"/>
      <c r="H151" s="123"/>
      <c r="I151" s="163"/>
    </row>
    <row r="152" spans="1:9" ht="12.75">
      <c r="A152" s="163"/>
      <c r="B152" s="163"/>
      <c r="C152" s="122"/>
      <c r="D152" s="114"/>
      <c r="E152" s="114"/>
      <c r="F152" s="122"/>
      <c r="G152" s="114"/>
      <c r="H152" s="123"/>
      <c r="I152" s="163"/>
    </row>
    <row r="153" spans="1:9" ht="12.75">
      <c r="A153" s="163"/>
      <c r="B153" s="163"/>
      <c r="C153" s="122"/>
      <c r="D153" s="114"/>
      <c r="E153" s="114"/>
      <c r="F153" s="122"/>
      <c r="G153" s="114"/>
      <c r="H153" s="123"/>
      <c r="I153" s="163"/>
    </row>
    <row r="154" spans="1:9" ht="12.75">
      <c r="A154" s="163"/>
      <c r="B154" s="163"/>
      <c r="C154" s="122"/>
      <c r="D154" s="114"/>
      <c r="E154" s="114"/>
      <c r="F154" s="122"/>
      <c r="G154" s="114"/>
      <c r="H154" s="123"/>
      <c r="I154" s="163"/>
    </row>
    <row r="155" spans="1:9" ht="12.75">
      <c r="A155" s="163"/>
      <c r="B155" s="163"/>
      <c r="C155" s="122"/>
      <c r="D155" s="114"/>
      <c r="E155" s="114"/>
      <c r="F155" s="122"/>
      <c r="G155" s="114"/>
      <c r="H155" s="123"/>
      <c r="I155" s="163"/>
    </row>
    <row r="156" spans="1:9" ht="12.75">
      <c r="A156" s="163"/>
      <c r="B156" s="163"/>
      <c r="C156" s="122"/>
      <c r="D156" s="114"/>
      <c r="E156" s="114"/>
      <c r="F156" s="122"/>
      <c r="G156" s="114"/>
      <c r="H156" s="123"/>
      <c r="I156" s="163"/>
    </row>
    <row r="157" spans="1:9" ht="12.75">
      <c r="A157" s="163"/>
      <c r="B157" s="163"/>
      <c r="C157" s="122"/>
      <c r="D157" s="114"/>
      <c r="E157" s="114"/>
      <c r="F157" s="122"/>
      <c r="G157" s="114"/>
      <c r="H157" s="123"/>
      <c r="I157" s="163"/>
    </row>
    <row r="158" spans="1:9" ht="12.75">
      <c r="A158" s="163"/>
      <c r="B158" s="163"/>
      <c r="C158" s="122"/>
      <c r="D158" s="114"/>
      <c r="E158" s="114"/>
      <c r="F158" s="122"/>
      <c r="G158" s="114"/>
      <c r="H158" s="123"/>
      <c r="I158" s="163"/>
    </row>
    <row r="159" spans="1:9" ht="12.75">
      <c r="A159" s="163"/>
      <c r="B159" s="163"/>
      <c r="C159" s="122"/>
      <c r="D159" s="114"/>
      <c r="E159" s="114"/>
      <c r="F159" s="122"/>
      <c r="G159" s="114"/>
      <c r="H159" s="123"/>
      <c r="I159" s="163"/>
    </row>
    <row r="160" spans="1:9" ht="12.75">
      <c r="A160" s="163"/>
      <c r="B160" s="163"/>
      <c r="C160" s="122"/>
      <c r="D160" s="114"/>
      <c r="E160" s="114"/>
      <c r="F160" s="122"/>
      <c r="G160" s="114"/>
      <c r="H160" s="123"/>
      <c r="I160" s="163"/>
    </row>
    <row r="161" spans="1:9" ht="12.75">
      <c r="A161" s="163"/>
      <c r="B161" s="163"/>
      <c r="C161" s="122"/>
      <c r="D161" s="114"/>
      <c r="E161" s="114"/>
      <c r="F161" s="122"/>
      <c r="G161" s="114"/>
      <c r="H161" s="123"/>
      <c r="I161" s="163"/>
    </row>
    <row r="162" spans="1:9" ht="12.75">
      <c r="A162" s="163"/>
      <c r="B162" s="163"/>
      <c r="C162" s="122"/>
      <c r="D162" s="114"/>
      <c r="E162" s="114"/>
      <c r="F162" s="122"/>
      <c r="G162" s="114"/>
      <c r="H162" s="123"/>
      <c r="I162" s="163"/>
    </row>
    <row r="163" spans="1:9" ht="12.75">
      <c r="A163" s="163"/>
      <c r="B163" s="163"/>
      <c r="C163" s="122"/>
      <c r="D163" s="114"/>
      <c r="E163" s="114"/>
      <c r="F163" s="122"/>
      <c r="G163" s="114"/>
      <c r="H163" s="123"/>
      <c r="I163" s="163"/>
    </row>
    <row r="164" spans="1:9" ht="12.75">
      <c r="A164" s="163"/>
      <c r="B164" s="163"/>
      <c r="C164" s="122"/>
      <c r="D164" s="114"/>
      <c r="E164" s="114"/>
      <c r="F164" s="122"/>
      <c r="G164" s="114"/>
      <c r="H164" s="123"/>
      <c r="I164" s="163"/>
    </row>
    <row r="165" spans="1:9" ht="12.75">
      <c r="A165" s="163"/>
      <c r="B165" s="163"/>
      <c r="C165" s="122"/>
      <c r="D165" s="114"/>
      <c r="E165" s="114"/>
      <c r="F165" s="122"/>
      <c r="G165" s="114"/>
      <c r="H165" s="123"/>
      <c r="I165" s="163"/>
    </row>
    <row r="166" spans="1:9" ht="12.75">
      <c r="A166" s="163"/>
      <c r="B166" s="163"/>
      <c r="C166" s="122"/>
      <c r="D166" s="114"/>
      <c r="E166" s="114"/>
      <c r="F166" s="122"/>
      <c r="G166" s="114"/>
      <c r="H166" s="123"/>
      <c r="I166" s="163"/>
    </row>
    <row r="167" spans="1:9" ht="12.75">
      <c r="A167" s="163"/>
      <c r="B167" s="163"/>
      <c r="C167" s="122"/>
      <c r="D167" s="114"/>
      <c r="E167" s="114"/>
      <c r="F167" s="122"/>
      <c r="G167" s="114"/>
      <c r="H167" s="123"/>
      <c r="I167" s="163"/>
    </row>
    <row r="168" spans="1:9" ht="12.75">
      <c r="A168" s="163"/>
      <c r="B168" s="163"/>
      <c r="C168" s="122"/>
      <c r="D168" s="114"/>
      <c r="E168" s="114"/>
      <c r="F168" s="122"/>
      <c r="G168" s="114"/>
      <c r="H168" s="123"/>
      <c r="I168" s="163"/>
    </row>
    <row r="169" spans="1:9" ht="12.75">
      <c r="A169" s="163"/>
      <c r="B169" s="163"/>
      <c r="C169" s="122"/>
      <c r="D169" s="114"/>
      <c r="E169" s="114"/>
      <c r="F169" s="122"/>
      <c r="G169" s="114"/>
      <c r="H169" s="123"/>
      <c r="I169" s="163"/>
    </row>
    <row r="170" spans="1:9" ht="12.75">
      <c r="A170" s="163"/>
      <c r="B170" s="163"/>
      <c r="C170" s="122"/>
      <c r="D170" s="114"/>
      <c r="E170" s="114"/>
      <c r="F170" s="122"/>
      <c r="G170" s="114"/>
      <c r="H170" s="123"/>
      <c r="I170" s="163"/>
    </row>
    <row r="171" spans="1:9" ht="12.75">
      <c r="A171" s="163"/>
      <c r="B171" s="163"/>
      <c r="C171" s="122"/>
      <c r="D171" s="114"/>
      <c r="E171" s="114"/>
      <c r="F171" s="122"/>
      <c r="G171" s="114"/>
      <c r="H171" s="123"/>
      <c r="I171" s="163"/>
    </row>
    <row r="172" spans="1:9" ht="12.75">
      <c r="A172" s="163"/>
      <c r="B172" s="163"/>
      <c r="C172" s="122"/>
      <c r="D172" s="114"/>
      <c r="E172" s="114"/>
      <c r="F172" s="122"/>
      <c r="G172" s="114"/>
      <c r="H172" s="123"/>
      <c r="I172" s="163"/>
    </row>
    <row r="173" spans="1:9" ht="12.75">
      <c r="A173" s="163"/>
      <c r="B173" s="163"/>
      <c r="C173" s="122"/>
      <c r="D173" s="114"/>
      <c r="E173" s="114"/>
      <c r="F173" s="122"/>
      <c r="G173" s="114"/>
      <c r="H173" s="123"/>
      <c r="I173" s="163"/>
    </row>
    <row r="174" spans="1:9" ht="12.75">
      <c r="A174" s="163"/>
      <c r="B174" s="163"/>
      <c r="C174" s="122"/>
      <c r="D174" s="114"/>
      <c r="E174" s="114"/>
      <c r="F174" s="122"/>
      <c r="G174" s="114"/>
      <c r="H174" s="123"/>
      <c r="I174" s="163"/>
    </row>
    <row r="175" spans="1:9" ht="12.75">
      <c r="A175" s="163"/>
      <c r="B175" s="163"/>
      <c r="C175" s="122"/>
      <c r="D175" s="114"/>
      <c r="E175" s="114"/>
      <c r="F175" s="122"/>
      <c r="G175" s="114"/>
      <c r="H175" s="123"/>
      <c r="I175" s="163"/>
    </row>
    <row r="176" spans="1:9" ht="12.75">
      <c r="A176" s="163"/>
      <c r="B176" s="163"/>
      <c r="C176" s="122"/>
      <c r="D176" s="114"/>
      <c r="E176" s="114"/>
      <c r="F176" s="122"/>
      <c r="G176" s="114"/>
      <c r="H176" s="123"/>
      <c r="I176" s="163"/>
    </row>
    <row r="177" spans="1:9" ht="12.75">
      <c r="A177" s="163"/>
      <c r="B177" s="163"/>
      <c r="C177" s="122"/>
      <c r="D177" s="114"/>
      <c r="E177" s="114"/>
      <c r="F177" s="122"/>
      <c r="G177" s="114"/>
      <c r="H177" s="123"/>
      <c r="I177" s="163"/>
    </row>
    <row r="178" spans="1:9" ht="12.75">
      <c r="A178" s="163"/>
      <c r="B178" s="163"/>
      <c r="C178" s="122"/>
      <c r="D178" s="114"/>
      <c r="E178" s="114"/>
      <c r="F178" s="122"/>
      <c r="G178" s="114"/>
      <c r="H178" s="123"/>
      <c r="I178" s="163"/>
    </row>
    <row r="179" spans="1:9" ht="12.75">
      <c r="A179" s="163"/>
      <c r="B179" s="163"/>
      <c r="C179" s="122"/>
      <c r="D179" s="114"/>
      <c r="E179" s="114"/>
      <c r="F179" s="122"/>
      <c r="G179" s="114"/>
      <c r="H179" s="123"/>
      <c r="I179" s="163"/>
    </row>
    <row r="180" spans="1:9" ht="12.75">
      <c r="A180" s="163"/>
      <c r="B180" s="163"/>
      <c r="C180" s="122"/>
      <c r="D180" s="114"/>
      <c r="E180" s="114"/>
      <c r="F180" s="122"/>
      <c r="G180" s="114"/>
      <c r="H180" s="123"/>
      <c r="I180" s="163"/>
    </row>
    <row r="181" spans="1:9" ht="12.75">
      <c r="A181" s="163"/>
      <c r="B181" s="163"/>
      <c r="C181" s="122"/>
      <c r="D181" s="114"/>
      <c r="E181" s="114"/>
      <c r="F181" s="122"/>
      <c r="G181" s="114"/>
      <c r="H181" s="123"/>
      <c r="I181" s="163"/>
    </row>
    <row r="182" spans="1:9" ht="12.75">
      <c r="A182" s="163"/>
      <c r="B182" s="163"/>
      <c r="C182" s="122"/>
      <c r="D182" s="114"/>
      <c r="E182" s="114"/>
      <c r="F182" s="122"/>
      <c r="G182" s="114"/>
      <c r="H182" s="123"/>
      <c r="I182" s="163"/>
    </row>
    <row r="183" spans="1:9" ht="12.75">
      <c r="A183" s="163"/>
      <c r="B183" s="163"/>
      <c r="C183" s="122"/>
      <c r="D183" s="114"/>
      <c r="E183" s="114"/>
      <c r="F183" s="122"/>
      <c r="G183" s="114"/>
      <c r="H183" s="123"/>
      <c r="I183" s="163"/>
    </row>
    <row r="184" spans="1:9" ht="12.75">
      <c r="A184" s="163"/>
      <c r="B184" s="163"/>
      <c r="C184" s="122"/>
      <c r="D184" s="114"/>
      <c r="E184" s="114"/>
      <c r="F184" s="122"/>
      <c r="G184" s="114"/>
      <c r="H184" s="123"/>
      <c r="I184" s="163"/>
    </row>
    <row r="185" spans="1:9" ht="12.75">
      <c r="A185" s="163"/>
      <c r="B185" s="163"/>
      <c r="C185" s="122"/>
      <c r="D185" s="114"/>
      <c r="E185" s="114"/>
      <c r="F185" s="122"/>
      <c r="G185" s="114"/>
      <c r="H185" s="123"/>
      <c r="I185" s="163"/>
    </row>
    <row r="186" spans="1:9" ht="12.75">
      <c r="A186" s="163"/>
      <c r="B186" s="163"/>
      <c r="C186" s="122"/>
      <c r="D186" s="114"/>
      <c r="E186" s="114"/>
      <c r="F186" s="122"/>
      <c r="G186" s="114"/>
      <c r="H186" s="123"/>
      <c r="I186" s="16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80" t="str">
        <f>Startlist!$F1</f>
        <v> </v>
      </c>
      <c r="E1" s="280"/>
    </row>
    <row r="2" spans="1:7" ht="15.75">
      <c r="A2" s="281" t="str">
        <f>Startlist!$F4</f>
        <v>TALLINNA RALLY 2016</v>
      </c>
      <c r="B2" s="281"/>
      <c r="C2" s="281"/>
      <c r="D2" s="281"/>
      <c r="E2" s="281"/>
      <c r="F2" s="281"/>
      <c r="G2" s="281"/>
    </row>
    <row r="3" spans="1:7" ht="15">
      <c r="A3" s="280" t="str">
        <f>Startlist!$F5</f>
        <v>August 26-27, 2016</v>
      </c>
      <c r="B3" s="280"/>
      <c r="C3" s="280"/>
      <c r="D3" s="280"/>
      <c r="E3" s="280"/>
      <c r="F3" s="280"/>
      <c r="G3" s="280"/>
    </row>
    <row r="4" spans="1:7" ht="15">
      <c r="A4" s="280" t="str">
        <f>Startlist!$F6</f>
        <v>Harjumaa</v>
      </c>
      <c r="B4" s="280"/>
      <c r="C4" s="280"/>
      <c r="D4" s="280"/>
      <c r="E4" s="280"/>
      <c r="F4" s="280"/>
      <c r="G4" s="280"/>
    </row>
    <row r="6" ht="15">
      <c r="A6" s="11" t="s">
        <v>45</v>
      </c>
    </row>
    <row r="7" spans="1:7" ht="12.75">
      <c r="A7" s="15" t="s">
        <v>39</v>
      </c>
      <c r="B7" s="12" t="s">
        <v>22</v>
      </c>
      <c r="C7" s="13" t="s">
        <v>23</v>
      </c>
      <c r="D7" s="14" t="s">
        <v>24</v>
      </c>
      <c r="E7" s="13" t="s">
        <v>27</v>
      </c>
      <c r="F7" s="13" t="s">
        <v>44</v>
      </c>
      <c r="G7" s="36" t="s">
        <v>47</v>
      </c>
    </row>
    <row r="8" spans="1:7" ht="15" customHeight="1" hidden="1">
      <c r="A8" s="8"/>
      <c r="B8" s="9"/>
      <c r="C8" s="7"/>
      <c r="D8" s="7"/>
      <c r="E8" s="7"/>
      <c r="F8" s="37"/>
      <c r="G8" s="50"/>
    </row>
    <row r="9" spans="1:7" ht="15" customHeight="1" hidden="1">
      <c r="A9" s="8"/>
      <c r="B9" s="9"/>
      <c r="C9" s="7"/>
      <c r="D9" s="7"/>
      <c r="E9" s="7"/>
      <c r="F9" s="37"/>
      <c r="G9" s="50"/>
    </row>
    <row r="10" spans="1:7" ht="15" customHeight="1" hidden="1">
      <c r="A10" s="8"/>
      <c r="B10" s="9"/>
      <c r="C10" s="7"/>
      <c r="D10" s="7"/>
      <c r="E10" s="7"/>
      <c r="F10" s="37"/>
      <c r="G10" s="50"/>
    </row>
    <row r="11" spans="1:7" ht="15" customHeight="1" hidden="1">
      <c r="A11" s="8"/>
      <c r="B11" s="9"/>
      <c r="C11" s="7"/>
      <c r="D11" s="7"/>
      <c r="E11" s="7"/>
      <c r="F11" s="37"/>
      <c r="G11" s="50"/>
    </row>
    <row r="12" spans="1:7" ht="15" customHeight="1">
      <c r="A12" s="8" t="s">
        <v>2086</v>
      </c>
      <c r="B12" s="9" t="s">
        <v>296</v>
      </c>
      <c r="C12" s="7" t="s">
        <v>312</v>
      </c>
      <c r="D12" s="7" t="s">
        <v>313</v>
      </c>
      <c r="E12" s="7" t="s">
        <v>302</v>
      </c>
      <c r="F12" s="37" t="s">
        <v>1572</v>
      </c>
      <c r="G12" s="50" t="s">
        <v>2087</v>
      </c>
    </row>
    <row r="13" spans="1:7" ht="15" customHeight="1">
      <c r="A13" s="8" t="s">
        <v>2088</v>
      </c>
      <c r="B13" s="9" t="s">
        <v>72</v>
      </c>
      <c r="C13" s="7" t="s">
        <v>80</v>
      </c>
      <c r="D13" s="7" t="s">
        <v>81</v>
      </c>
      <c r="E13" s="7" t="s">
        <v>84</v>
      </c>
      <c r="F13" s="37" t="s">
        <v>2034</v>
      </c>
      <c r="G13" s="50" t="s">
        <v>2089</v>
      </c>
    </row>
    <row r="14" spans="1:7" ht="15" customHeight="1">
      <c r="A14" s="8" t="s">
        <v>2090</v>
      </c>
      <c r="B14" s="9" t="s">
        <v>296</v>
      </c>
      <c r="C14" s="7" t="s">
        <v>303</v>
      </c>
      <c r="D14" s="7" t="s">
        <v>304</v>
      </c>
      <c r="E14" s="7" t="s">
        <v>302</v>
      </c>
      <c r="F14" s="37" t="s">
        <v>1575</v>
      </c>
      <c r="G14" s="50" t="s">
        <v>2089</v>
      </c>
    </row>
    <row r="15" spans="1:7" ht="15" customHeight="1">
      <c r="A15" s="8" t="s">
        <v>2091</v>
      </c>
      <c r="B15" s="9" t="s">
        <v>72</v>
      </c>
      <c r="C15" s="7" t="s">
        <v>212</v>
      </c>
      <c r="D15" s="7" t="s">
        <v>185</v>
      </c>
      <c r="E15" s="7" t="s">
        <v>84</v>
      </c>
      <c r="F15" s="37" t="s">
        <v>2037</v>
      </c>
      <c r="G15" s="50" t="s">
        <v>2092</v>
      </c>
    </row>
    <row r="16" spans="1:7" ht="15" customHeight="1">
      <c r="A16" s="8" t="s">
        <v>2093</v>
      </c>
      <c r="B16" s="9" t="s">
        <v>72</v>
      </c>
      <c r="C16" s="7" t="s">
        <v>86</v>
      </c>
      <c r="D16" s="7" t="s">
        <v>87</v>
      </c>
      <c r="E16" s="7" t="s">
        <v>84</v>
      </c>
      <c r="F16" s="37" t="s">
        <v>969</v>
      </c>
      <c r="G16" s="50" t="s">
        <v>2094</v>
      </c>
    </row>
    <row r="17" spans="1:7" ht="15" customHeight="1">
      <c r="A17" s="8" t="s">
        <v>2095</v>
      </c>
      <c r="B17" s="9" t="s">
        <v>114</v>
      </c>
      <c r="C17" s="7" t="s">
        <v>116</v>
      </c>
      <c r="D17" s="7" t="s">
        <v>117</v>
      </c>
      <c r="E17" s="7" t="s">
        <v>88</v>
      </c>
      <c r="F17" s="37" t="s">
        <v>969</v>
      </c>
      <c r="G17" s="50" t="s">
        <v>2094</v>
      </c>
    </row>
    <row r="18" spans="1:7" ht="15" customHeight="1">
      <c r="A18" s="8" t="s">
        <v>2096</v>
      </c>
      <c r="B18" s="9" t="s">
        <v>114</v>
      </c>
      <c r="C18" s="7" t="s">
        <v>324</v>
      </c>
      <c r="D18" s="7" t="s">
        <v>325</v>
      </c>
      <c r="E18" s="7" t="s">
        <v>88</v>
      </c>
      <c r="F18" s="37" t="s">
        <v>1433</v>
      </c>
      <c r="G18" s="50" t="s">
        <v>2094</v>
      </c>
    </row>
    <row r="19" spans="1:7" ht="15" customHeight="1">
      <c r="A19" s="8" t="s">
        <v>2097</v>
      </c>
      <c r="B19" s="9" t="s">
        <v>102</v>
      </c>
      <c r="C19" s="7" t="s">
        <v>110</v>
      </c>
      <c r="D19" s="7" t="s">
        <v>111</v>
      </c>
      <c r="E19" s="7" t="s">
        <v>113</v>
      </c>
      <c r="F19" s="37" t="s">
        <v>2038</v>
      </c>
      <c r="G19" s="50" t="s">
        <v>2098</v>
      </c>
    </row>
    <row r="20" spans="1:7" ht="15" customHeight="1">
      <c r="A20" s="8" t="s">
        <v>1601</v>
      </c>
      <c r="B20" s="9" t="s">
        <v>114</v>
      </c>
      <c r="C20" s="7" t="s">
        <v>11</v>
      </c>
      <c r="D20" s="7" t="s">
        <v>12</v>
      </c>
      <c r="E20" s="7" t="s">
        <v>88</v>
      </c>
      <c r="F20" s="37" t="s">
        <v>1433</v>
      </c>
      <c r="G20" s="50" t="s">
        <v>1602</v>
      </c>
    </row>
    <row r="21" spans="1:7" ht="15" customHeight="1">
      <c r="A21" s="8" t="s">
        <v>1594</v>
      </c>
      <c r="B21" s="9" t="s">
        <v>59</v>
      </c>
      <c r="C21" s="7" t="s">
        <v>192</v>
      </c>
      <c r="D21" s="7" t="s">
        <v>193</v>
      </c>
      <c r="E21" s="7" t="s">
        <v>65</v>
      </c>
      <c r="F21" s="37" t="s">
        <v>1572</v>
      </c>
      <c r="G21" s="50" t="s">
        <v>1595</v>
      </c>
    </row>
    <row r="22" spans="1:7" ht="15" customHeight="1">
      <c r="A22" s="8" t="s">
        <v>1599</v>
      </c>
      <c r="B22" s="9" t="s">
        <v>114</v>
      </c>
      <c r="C22" s="7" t="s">
        <v>9</v>
      </c>
      <c r="D22" s="7" t="s">
        <v>10</v>
      </c>
      <c r="E22" s="7" t="s">
        <v>88</v>
      </c>
      <c r="F22" s="37" t="s">
        <v>1575</v>
      </c>
      <c r="G22" s="50" t="s">
        <v>1600</v>
      </c>
    </row>
    <row r="23" spans="1:7" ht="15" customHeight="1">
      <c r="A23" s="8" t="s">
        <v>1598</v>
      </c>
      <c r="B23" s="9" t="s">
        <v>296</v>
      </c>
      <c r="C23" s="7" t="s">
        <v>309</v>
      </c>
      <c r="D23" s="7" t="s">
        <v>310</v>
      </c>
      <c r="E23" s="7" t="s">
        <v>311</v>
      </c>
      <c r="F23" s="37" t="s">
        <v>969</v>
      </c>
      <c r="G23" s="50" t="s">
        <v>1597</v>
      </c>
    </row>
    <row r="24" spans="1:7" ht="15" customHeight="1">
      <c r="A24" s="8" t="s">
        <v>1596</v>
      </c>
      <c r="B24" s="9" t="s">
        <v>102</v>
      </c>
      <c r="C24" s="7" t="s">
        <v>275</v>
      </c>
      <c r="D24" s="7" t="s">
        <v>103</v>
      </c>
      <c r="E24" s="7" t="s">
        <v>104</v>
      </c>
      <c r="F24" s="37" t="s">
        <v>969</v>
      </c>
      <c r="G24" s="50" t="s">
        <v>1597</v>
      </c>
    </row>
    <row r="25" spans="1:7" ht="15" customHeight="1">
      <c r="A25" s="8" t="s">
        <v>1592</v>
      </c>
      <c r="B25" s="9" t="s">
        <v>128</v>
      </c>
      <c r="C25" s="7" t="s">
        <v>232</v>
      </c>
      <c r="D25" s="7" t="s">
        <v>233</v>
      </c>
      <c r="E25" s="7" t="s">
        <v>235</v>
      </c>
      <c r="F25" s="37" t="s">
        <v>969</v>
      </c>
      <c r="G25" s="50" t="s">
        <v>1593</v>
      </c>
    </row>
    <row r="26" spans="1:7" ht="15" customHeight="1">
      <c r="A26" s="8" t="s">
        <v>1127</v>
      </c>
      <c r="B26" s="9" t="s">
        <v>76</v>
      </c>
      <c r="C26" s="7" t="s">
        <v>266</v>
      </c>
      <c r="D26" s="7" t="s">
        <v>267</v>
      </c>
      <c r="E26" s="7" t="s">
        <v>75</v>
      </c>
      <c r="F26" s="37" t="s">
        <v>969</v>
      </c>
      <c r="G26" s="50" t="s">
        <v>1128</v>
      </c>
    </row>
    <row r="27" spans="1:7" ht="15" customHeight="1">
      <c r="A27" s="8" t="s">
        <v>1125</v>
      </c>
      <c r="B27" s="9" t="s">
        <v>128</v>
      </c>
      <c r="C27" s="7" t="s">
        <v>242</v>
      </c>
      <c r="D27" s="7" t="s">
        <v>243</v>
      </c>
      <c r="E27" s="7" t="s">
        <v>62</v>
      </c>
      <c r="F27" s="37" t="s">
        <v>1065</v>
      </c>
      <c r="G27" s="50" t="s">
        <v>1126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J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.75">
      <c r="A1" s="281" t="str">
        <f>Startlist!$F4</f>
        <v>TALLINNA RALLY 2016</v>
      </c>
      <c r="B1" s="281"/>
      <c r="C1" s="281"/>
      <c r="D1" s="281"/>
      <c r="E1" s="281"/>
      <c r="F1" s="281"/>
      <c r="G1" s="281"/>
      <c r="H1" s="281"/>
      <c r="I1" s="281"/>
    </row>
    <row r="2" spans="1:9" ht="15">
      <c r="A2" s="280" t="str">
        <f>Startlist!$F5</f>
        <v>August 26-27, 2016</v>
      </c>
      <c r="B2" s="280"/>
      <c r="C2" s="280"/>
      <c r="D2" s="280"/>
      <c r="E2" s="280"/>
      <c r="F2" s="280"/>
      <c r="G2" s="280"/>
      <c r="H2" s="280"/>
      <c r="I2" s="280"/>
    </row>
    <row r="3" spans="1:9" ht="15">
      <c r="A3" s="280" t="str">
        <f>Startlist!$F6</f>
        <v>Harjumaa</v>
      </c>
      <c r="B3" s="280"/>
      <c r="C3" s="280"/>
      <c r="D3" s="280"/>
      <c r="E3" s="280"/>
      <c r="F3" s="280"/>
      <c r="G3" s="280"/>
      <c r="H3" s="280"/>
      <c r="I3" s="280"/>
    </row>
    <row r="5" ht="15">
      <c r="A5" s="11" t="s">
        <v>46</v>
      </c>
    </row>
    <row r="6" spans="1:9" ht="12.75">
      <c r="A6" s="15" t="s">
        <v>39</v>
      </c>
      <c r="B6" s="12" t="s">
        <v>22</v>
      </c>
      <c r="C6" s="13" t="s">
        <v>23</v>
      </c>
      <c r="D6" s="14" t="s">
        <v>24</v>
      </c>
      <c r="E6" s="14" t="s">
        <v>27</v>
      </c>
      <c r="F6" s="13" t="s">
        <v>42</v>
      </c>
      <c r="G6" s="13" t="s">
        <v>43</v>
      </c>
      <c r="H6" s="16" t="s">
        <v>40</v>
      </c>
      <c r="I6" s="17" t="s">
        <v>41</v>
      </c>
    </row>
    <row r="7" spans="1:10" ht="15" customHeight="1" hidden="1">
      <c r="A7" s="49"/>
      <c r="B7" s="44"/>
      <c r="C7" s="45"/>
      <c r="D7" s="45"/>
      <c r="E7" s="45"/>
      <c r="F7" s="45"/>
      <c r="G7" s="45"/>
      <c r="H7" s="56"/>
      <c r="I7" s="57"/>
      <c r="J7" s="77"/>
    </row>
    <row r="8" spans="1:10" ht="15" customHeight="1" hidden="1">
      <c r="A8" s="49"/>
      <c r="B8" s="44"/>
      <c r="C8" s="45"/>
      <c r="D8" s="45"/>
      <c r="E8" s="45"/>
      <c r="F8" s="45"/>
      <c r="G8" s="45"/>
      <c r="H8" s="56"/>
      <c r="I8" s="57"/>
      <c r="J8" s="77"/>
    </row>
    <row r="9" spans="1:10" ht="15" customHeight="1">
      <c r="A9" s="49" t="s">
        <v>2099</v>
      </c>
      <c r="B9" s="44" t="s">
        <v>102</v>
      </c>
      <c r="C9" s="45" t="s">
        <v>129</v>
      </c>
      <c r="D9" s="45" t="s">
        <v>420</v>
      </c>
      <c r="E9" s="45" t="s">
        <v>2</v>
      </c>
      <c r="F9" s="45" t="s">
        <v>2101</v>
      </c>
      <c r="G9" s="45" t="s">
        <v>2103</v>
      </c>
      <c r="H9" s="56" t="s">
        <v>2102</v>
      </c>
      <c r="I9" s="57" t="s">
        <v>2102</v>
      </c>
      <c r="J9" s="77"/>
    </row>
    <row r="10" spans="1:10" ht="15" customHeight="1">
      <c r="A10" s="49" t="s">
        <v>2100</v>
      </c>
      <c r="B10" s="44" t="s">
        <v>72</v>
      </c>
      <c r="C10" s="45" t="s">
        <v>199</v>
      </c>
      <c r="D10" s="45" t="s">
        <v>200</v>
      </c>
      <c r="E10" s="45" t="s">
        <v>201</v>
      </c>
      <c r="F10" s="45" t="s">
        <v>2101</v>
      </c>
      <c r="G10" s="45" t="s">
        <v>2103</v>
      </c>
      <c r="H10" s="56" t="s">
        <v>2102</v>
      </c>
      <c r="I10" s="57" t="s">
        <v>2102</v>
      </c>
      <c r="J10" s="77"/>
    </row>
    <row r="11" spans="1:10" ht="15" customHeight="1">
      <c r="A11" s="49" t="s">
        <v>1343</v>
      </c>
      <c r="B11" s="44" t="s">
        <v>59</v>
      </c>
      <c r="C11" s="45" t="s">
        <v>330</v>
      </c>
      <c r="D11" s="45" t="s">
        <v>331</v>
      </c>
      <c r="E11" s="45" t="s">
        <v>65</v>
      </c>
      <c r="F11" s="45" t="s">
        <v>1345</v>
      </c>
      <c r="G11" s="45" t="s">
        <v>1586</v>
      </c>
      <c r="H11" s="56" t="s">
        <v>1587</v>
      </c>
      <c r="I11" s="57" t="s">
        <v>1587</v>
      </c>
      <c r="J11" s="77"/>
    </row>
    <row r="12" spans="1:10" ht="15" customHeight="1">
      <c r="A12" s="49" t="s">
        <v>1344</v>
      </c>
      <c r="B12" s="44" t="s">
        <v>72</v>
      </c>
      <c r="C12" s="45" t="s">
        <v>268</v>
      </c>
      <c r="D12" s="45" t="s">
        <v>269</v>
      </c>
      <c r="E12" s="45" t="s">
        <v>84</v>
      </c>
      <c r="F12" s="45" t="s">
        <v>1342</v>
      </c>
      <c r="G12" s="45" t="s">
        <v>693</v>
      </c>
      <c r="H12" s="56" t="s">
        <v>694</v>
      </c>
      <c r="I12" s="57" t="s">
        <v>694</v>
      </c>
      <c r="J12" s="77"/>
    </row>
    <row r="13" spans="1:10" ht="15" customHeight="1">
      <c r="A13" s="49" t="s">
        <v>1129</v>
      </c>
      <c r="B13" s="44" t="s">
        <v>128</v>
      </c>
      <c r="C13" s="45" t="s">
        <v>237</v>
      </c>
      <c r="D13" s="45" t="s">
        <v>238</v>
      </c>
      <c r="E13" s="45" t="s">
        <v>240</v>
      </c>
      <c r="F13" s="45"/>
      <c r="G13" s="45" t="s">
        <v>1130</v>
      </c>
      <c r="H13" s="56" t="s">
        <v>1131</v>
      </c>
      <c r="I13" s="57" t="s">
        <v>1131</v>
      </c>
      <c r="J13" s="77"/>
    </row>
    <row r="14" spans="1:10" ht="15" customHeight="1">
      <c r="A14" s="49" t="s">
        <v>998</v>
      </c>
      <c r="B14" s="44" t="s">
        <v>296</v>
      </c>
      <c r="C14" s="45" t="s">
        <v>309</v>
      </c>
      <c r="D14" s="45" t="s">
        <v>310</v>
      </c>
      <c r="E14" s="45" t="s">
        <v>311</v>
      </c>
      <c r="F14" s="45" t="s">
        <v>692</v>
      </c>
      <c r="G14" s="45" t="s">
        <v>693</v>
      </c>
      <c r="H14" s="56" t="s">
        <v>694</v>
      </c>
      <c r="I14" s="57" t="s">
        <v>694</v>
      </c>
      <c r="J14" s="77"/>
    </row>
    <row r="15" spans="1:10" ht="15" customHeight="1">
      <c r="A15" s="49" t="s">
        <v>691</v>
      </c>
      <c r="B15" s="44" t="s">
        <v>114</v>
      </c>
      <c r="C15" s="45" t="s">
        <v>326</v>
      </c>
      <c r="D15" s="45" t="s">
        <v>327</v>
      </c>
      <c r="E15" s="45" t="s">
        <v>77</v>
      </c>
      <c r="F15" s="45" t="s">
        <v>692</v>
      </c>
      <c r="G15" s="45" t="s">
        <v>693</v>
      </c>
      <c r="H15" s="56" t="s">
        <v>694</v>
      </c>
      <c r="I15" s="57" t="s">
        <v>694</v>
      </c>
      <c r="J15" s="77"/>
    </row>
    <row r="16" spans="1:10" ht="15" customHeight="1">
      <c r="A16" s="49" t="s">
        <v>834</v>
      </c>
      <c r="B16" s="44" t="s">
        <v>102</v>
      </c>
      <c r="C16" s="45" t="s">
        <v>180</v>
      </c>
      <c r="D16" s="45" t="s">
        <v>186</v>
      </c>
      <c r="E16" s="45" t="s">
        <v>8</v>
      </c>
      <c r="F16" s="45" t="s">
        <v>835</v>
      </c>
      <c r="G16" s="45" t="s">
        <v>836</v>
      </c>
      <c r="H16" s="56" t="s">
        <v>676</v>
      </c>
      <c r="I16" s="57" t="s">
        <v>676</v>
      </c>
      <c r="J16" s="77"/>
    </row>
    <row r="17" spans="1:10" ht="15" customHeight="1">
      <c r="A17" s="49" t="s">
        <v>837</v>
      </c>
      <c r="B17" s="44" t="s">
        <v>76</v>
      </c>
      <c r="C17" s="45" t="s">
        <v>278</v>
      </c>
      <c r="D17" s="45" t="s">
        <v>279</v>
      </c>
      <c r="E17" s="45" t="s">
        <v>280</v>
      </c>
      <c r="F17" s="45" t="s">
        <v>838</v>
      </c>
      <c r="G17" s="45" t="s">
        <v>836</v>
      </c>
      <c r="H17" s="56" t="s">
        <v>676</v>
      </c>
      <c r="I17" s="57" t="s">
        <v>676</v>
      </c>
      <c r="J17" s="77"/>
    </row>
    <row r="18" spans="1:10" ht="15" customHeight="1">
      <c r="A18" s="49" t="s">
        <v>1583</v>
      </c>
      <c r="B18" s="44" t="s">
        <v>296</v>
      </c>
      <c r="C18" s="45" t="s">
        <v>314</v>
      </c>
      <c r="D18" s="45" t="s">
        <v>315</v>
      </c>
      <c r="E18" s="45" t="s">
        <v>299</v>
      </c>
      <c r="F18" s="45" t="s">
        <v>1584</v>
      </c>
      <c r="G18" s="45" t="s">
        <v>1585</v>
      </c>
      <c r="H18" s="56" t="s">
        <v>1582</v>
      </c>
      <c r="I18" s="57" t="s">
        <v>1582</v>
      </c>
      <c r="J18" s="77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8" width="19.00390625" style="0" bestFit="1" customWidth="1"/>
    <col min="9" max="9" width="19.140625" style="0" customWidth="1"/>
  </cols>
  <sheetData>
    <row r="1" spans="5:9" ht="15">
      <c r="E1" s="24"/>
      <c r="I1" s="24" t="str">
        <f>Startlist!$F1</f>
        <v> </v>
      </c>
    </row>
    <row r="2" spans="1:9" ht="15.75">
      <c r="A2" s="281" t="str">
        <f>Startlist!$F4</f>
        <v>TALLINNA RALLY 2016</v>
      </c>
      <c r="B2" s="281"/>
      <c r="C2" s="281"/>
      <c r="D2" s="281"/>
      <c r="E2" s="281"/>
      <c r="F2" s="281"/>
      <c r="G2" s="281"/>
      <c r="H2" s="281"/>
      <c r="I2" s="281"/>
    </row>
    <row r="3" spans="1:9" ht="15">
      <c r="A3" s="280" t="str">
        <f>Startlist!$F5</f>
        <v>August 26-27, 2016</v>
      </c>
      <c r="B3" s="280"/>
      <c r="C3" s="280"/>
      <c r="D3" s="280"/>
      <c r="E3" s="280"/>
      <c r="F3" s="280"/>
      <c r="G3" s="280"/>
      <c r="H3" s="280"/>
      <c r="I3" s="280"/>
    </row>
    <row r="4" spans="1:9" ht="15">
      <c r="A4" s="280" t="str">
        <f>Startlist!$F6</f>
        <v>Harjumaa</v>
      </c>
      <c r="B4" s="280"/>
      <c r="C4" s="280"/>
      <c r="D4" s="280"/>
      <c r="E4" s="280"/>
      <c r="F4" s="280"/>
      <c r="G4" s="280"/>
      <c r="H4" s="280"/>
      <c r="I4" s="280"/>
    </row>
    <row r="6" spans="1:9" ht="15">
      <c r="A6" s="6" t="s">
        <v>53</v>
      </c>
      <c r="I6" s="246" t="s">
        <v>2104</v>
      </c>
    </row>
    <row r="7" spans="1:9" ht="12.75">
      <c r="A7" s="249"/>
      <c r="B7" s="18"/>
      <c r="C7" s="18"/>
      <c r="D7" s="18"/>
      <c r="E7" s="19"/>
      <c r="F7" s="18"/>
      <c r="G7" s="18"/>
      <c r="H7" s="18"/>
      <c r="I7" s="247"/>
    </row>
    <row r="8" spans="1:9" ht="13.5" customHeight="1">
      <c r="A8" s="250"/>
      <c r="B8" s="107" t="s">
        <v>128</v>
      </c>
      <c r="C8" s="108" t="s">
        <v>59</v>
      </c>
      <c r="D8" s="108" t="s">
        <v>114</v>
      </c>
      <c r="E8" s="107" t="s">
        <v>76</v>
      </c>
      <c r="F8" s="108" t="s">
        <v>102</v>
      </c>
      <c r="G8" s="108" t="s">
        <v>72</v>
      </c>
      <c r="H8" s="108" t="s">
        <v>79</v>
      </c>
      <c r="I8" s="107" t="s">
        <v>296</v>
      </c>
    </row>
    <row r="9" spans="1:9" ht="12.75" customHeight="1">
      <c r="A9" s="248" t="s">
        <v>1012</v>
      </c>
      <c r="B9" s="38" t="s">
        <v>434</v>
      </c>
      <c r="C9" s="38" t="s">
        <v>546</v>
      </c>
      <c r="D9" s="38" t="s">
        <v>630</v>
      </c>
      <c r="E9" s="38" t="s">
        <v>713</v>
      </c>
      <c r="F9" s="38" t="s">
        <v>794</v>
      </c>
      <c r="G9" s="38" t="s">
        <v>684</v>
      </c>
      <c r="H9" s="38" t="s">
        <v>453</v>
      </c>
      <c r="I9" s="38" t="s">
        <v>930</v>
      </c>
    </row>
    <row r="10" spans="1:9" ht="12.75" customHeight="1">
      <c r="A10" s="41" t="s">
        <v>1013</v>
      </c>
      <c r="B10" s="39" t="s">
        <v>1014</v>
      </c>
      <c r="C10" s="39" t="s">
        <v>1015</v>
      </c>
      <c r="D10" s="39" t="s">
        <v>1016</v>
      </c>
      <c r="E10" s="39" t="s">
        <v>1017</v>
      </c>
      <c r="F10" s="39" t="s">
        <v>1018</v>
      </c>
      <c r="G10" s="39" t="s">
        <v>1019</v>
      </c>
      <c r="H10" s="39" t="s">
        <v>1020</v>
      </c>
      <c r="I10" s="39" t="s">
        <v>1021</v>
      </c>
    </row>
    <row r="11" spans="1:9" ht="12.75" customHeight="1">
      <c r="A11" s="42" t="s">
        <v>1022</v>
      </c>
      <c r="B11" s="40" t="s">
        <v>1023</v>
      </c>
      <c r="C11" s="40" t="s">
        <v>1024</v>
      </c>
      <c r="D11" s="40" t="s">
        <v>1025</v>
      </c>
      <c r="E11" s="40" t="s">
        <v>1026</v>
      </c>
      <c r="F11" s="40" t="s">
        <v>2207</v>
      </c>
      <c r="G11" s="40" t="s">
        <v>1027</v>
      </c>
      <c r="H11" s="40" t="s">
        <v>1028</v>
      </c>
      <c r="I11" s="40" t="s">
        <v>1029</v>
      </c>
    </row>
    <row r="12" spans="1:9" ht="12.75" customHeight="1">
      <c r="A12" s="248" t="s">
        <v>1030</v>
      </c>
      <c r="B12" s="38" t="s">
        <v>435</v>
      </c>
      <c r="C12" s="38" t="s">
        <v>472</v>
      </c>
      <c r="D12" s="38" t="s">
        <v>631</v>
      </c>
      <c r="E12" s="38" t="s">
        <v>721</v>
      </c>
      <c r="F12" s="38" t="s">
        <v>774</v>
      </c>
      <c r="G12" s="38" t="s">
        <v>697</v>
      </c>
      <c r="H12" s="38" t="s">
        <v>443</v>
      </c>
      <c r="I12" s="38" t="s">
        <v>930</v>
      </c>
    </row>
    <row r="13" spans="1:9" ht="12.75" customHeight="1">
      <c r="A13" s="41" t="s">
        <v>1031</v>
      </c>
      <c r="B13" s="39" t="s">
        <v>1032</v>
      </c>
      <c r="C13" s="39" t="s">
        <v>1033</v>
      </c>
      <c r="D13" s="39" t="s">
        <v>1034</v>
      </c>
      <c r="E13" s="39" t="s">
        <v>1035</v>
      </c>
      <c r="F13" s="39" t="s">
        <v>1036</v>
      </c>
      <c r="G13" s="39" t="s">
        <v>1037</v>
      </c>
      <c r="H13" s="39" t="s">
        <v>1038</v>
      </c>
      <c r="I13" s="39" t="s">
        <v>1021</v>
      </c>
    </row>
    <row r="14" spans="1:9" ht="12.75" customHeight="1">
      <c r="A14" s="41" t="s">
        <v>1022</v>
      </c>
      <c r="B14" s="43" t="s">
        <v>1023</v>
      </c>
      <c r="C14" s="40" t="s">
        <v>1039</v>
      </c>
      <c r="D14" s="40" t="s">
        <v>1025</v>
      </c>
      <c r="E14" s="40" t="s">
        <v>1040</v>
      </c>
      <c r="F14" s="40" t="s">
        <v>1041</v>
      </c>
      <c r="G14" s="40" t="s">
        <v>1042</v>
      </c>
      <c r="H14" s="40" t="s">
        <v>1043</v>
      </c>
      <c r="I14" s="40" t="s">
        <v>1029</v>
      </c>
    </row>
    <row r="15" spans="1:9" ht="12.75" customHeight="1">
      <c r="A15" s="264" t="s">
        <v>692</v>
      </c>
      <c r="B15" s="38" t="s">
        <v>426</v>
      </c>
      <c r="C15" s="38" t="s">
        <v>548</v>
      </c>
      <c r="D15" s="38" t="s">
        <v>573</v>
      </c>
      <c r="E15" s="38" t="s">
        <v>705</v>
      </c>
      <c r="F15" s="38" t="s">
        <v>437</v>
      </c>
      <c r="G15" s="38" t="s">
        <v>686</v>
      </c>
      <c r="H15" s="38" t="s">
        <v>436</v>
      </c>
      <c r="I15" s="38" t="s">
        <v>931</v>
      </c>
    </row>
    <row r="16" spans="1:9" ht="12.75" customHeight="1">
      <c r="A16" s="265" t="s">
        <v>1044</v>
      </c>
      <c r="B16" s="39" t="s">
        <v>1045</v>
      </c>
      <c r="C16" s="39" t="s">
        <v>1046</v>
      </c>
      <c r="D16" s="39" t="s">
        <v>1047</v>
      </c>
      <c r="E16" s="39" t="s">
        <v>1048</v>
      </c>
      <c r="F16" s="39" t="s">
        <v>1049</v>
      </c>
      <c r="G16" s="39" t="s">
        <v>1050</v>
      </c>
      <c r="H16" s="39" t="s">
        <v>1051</v>
      </c>
      <c r="I16" s="39" t="s">
        <v>1052</v>
      </c>
    </row>
    <row r="17" spans="1:9" ht="12.75" customHeight="1">
      <c r="A17" s="265" t="s">
        <v>1053</v>
      </c>
      <c r="B17" s="43" t="s">
        <v>1054</v>
      </c>
      <c r="C17" s="43" t="s">
        <v>1024</v>
      </c>
      <c r="D17" s="43" t="s">
        <v>1025</v>
      </c>
      <c r="E17" s="43" t="s">
        <v>1026</v>
      </c>
      <c r="F17" s="43" t="s">
        <v>2207</v>
      </c>
      <c r="G17" s="43" t="s">
        <v>1027</v>
      </c>
      <c r="H17" s="43" t="s">
        <v>1043</v>
      </c>
      <c r="I17" s="43" t="s">
        <v>1029</v>
      </c>
    </row>
    <row r="18" spans="1:9" ht="12.75" customHeight="1">
      <c r="A18" s="266"/>
      <c r="B18" s="40"/>
      <c r="C18" s="40"/>
      <c r="D18" s="40"/>
      <c r="E18" s="40"/>
      <c r="F18" s="40" t="s">
        <v>1055</v>
      </c>
      <c r="G18" s="40"/>
      <c r="H18" s="40"/>
      <c r="I18" s="40"/>
    </row>
    <row r="19" spans="1:9" ht="12.75" customHeight="1">
      <c r="A19" s="263" t="s">
        <v>1056</v>
      </c>
      <c r="B19" s="43" t="s">
        <v>427</v>
      </c>
      <c r="C19" s="38" t="s">
        <v>474</v>
      </c>
      <c r="D19" s="38" t="s">
        <v>556</v>
      </c>
      <c r="E19" s="38" t="s">
        <v>715</v>
      </c>
      <c r="F19" s="38" t="s">
        <v>437</v>
      </c>
      <c r="G19" s="38" t="s">
        <v>699</v>
      </c>
      <c r="H19" s="38" t="s">
        <v>444</v>
      </c>
      <c r="I19" s="38" t="s">
        <v>932</v>
      </c>
    </row>
    <row r="20" spans="1:9" ht="12.75" customHeight="1">
      <c r="A20" s="41" t="s">
        <v>1057</v>
      </c>
      <c r="B20" s="39" t="s">
        <v>1058</v>
      </c>
      <c r="C20" s="39" t="s">
        <v>1059</v>
      </c>
      <c r="D20" s="39" t="s">
        <v>1060</v>
      </c>
      <c r="E20" s="39" t="s">
        <v>1061</v>
      </c>
      <c r="F20" s="39" t="s">
        <v>1049</v>
      </c>
      <c r="G20" s="39" t="s">
        <v>1062</v>
      </c>
      <c r="H20" s="39" t="s">
        <v>1063</v>
      </c>
      <c r="I20" s="39" t="s">
        <v>1064</v>
      </c>
    </row>
    <row r="21" spans="1:9" ht="12.75" customHeight="1">
      <c r="A21" s="42" t="s">
        <v>1053</v>
      </c>
      <c r="B21" s="40" t="s">
        <v>1054</v>
      </c>
      <c r="C21" s="40" t="s">
        <v>1039</v>
      </c>
      <c r="D21" s="40" t="s">
        <v>1025</v>
      </c>
      <c r="E21" s="40" t="s">
        <v>1026</v>
      </c>
      <c r="F21" s="40" t="s">
        <v>1055</v>
      </c>
      <c r="G21" s="40" t="s">
        <v>1042</v>
      </c>
      <c r="H21" s="40" t="s">
        <v>1043</v>
      </c>
      <c r="I21" s="40" t="s">
        <v>1029</v>
      </c>
    </row>
    <row r="22" spans="1:9" ht="12.75" customHeight="1">
      <c r="A22" s="248" t="s">
        <v>2105</v>
      </c>
      <c r="B22" s="38" t="s">
        <v>1237</v>
      </c>
      <c r="C22" s="38" t="s">
        <v>1269</v>
      </c>
      <c r="D22" s="38" t="s">
        <v>1349</v>
      </c>
      <c r="E22" s="38" t="s">
        <v>1383</v>
      </c>
      <c r="F22" s="38" t="s">
        <v>1468</v>
      </c>
      <c r="G22" s="38" t="s">
        <v>1290</v>
      </c>
      <c r="H22" s="38" t="s">
        <v>1245</v>
      </c>
      <c r="I22" s="38" t="s">
        <v>1498</v>
      </c>
    </row>
    <row r="23" spans="1:9" ht="12.75" customHeight="1">
      <c r="A23" s="41" t="s">
        <v>2106</v>
      </c>
      <c r="B23" s="39" t="s">
        <v>2107</v>
      </c>
      <c r="C23" s="39" t="s">
        <v>2108</v>
      </c>
      <c r="D23" s="39" t="s">
        <v>2109</v>
      </c>
      <c r="E23" s="39" t="s">
        <v>2110</v>
      </c>
      <c r="F23" s="39" t="s">
        <v>2111</v>
      </c>
      <c r="G23" s="39" t="s">
        <v>2112</v>
      </c>
      <c r="H23" s="39" t="s">
        <v>2113</v>
      </c>
      <c r="I23" s="39" t="s">
        <v>2114</v>
      </c>
    </row>
    <row r="24" spans="1:9" ht="12.75" customHeight="1">
      <c r="A24" s="42" t="s">
        <v>2115</v>
      </c>
      <c r="B24" s="40" t="s">
        <v>1054</v>
      </c>
      <c r="C24" s="40" t="s">
        <v>1024</v>
      </c>
      <c r="D24" s="40" t="s">
        <v>1025</v>
      </c>
      <c r="E24" s="40" t="s">
        <v>2116</v>
      </c>
      <c r="F24" s="40" t="s">
        <v>2207</v>
      </c>
      <c r="G24" s="40" t="s">
        <v>1042</v>
      </c>
      <c r="H24" s="40" t="s">
        <v>1043</v>
      </c>
      <c r="I24" s="40" t="s">
        <v>1029</v>
      </c>
    </row>
    <row r="25" spans="1:9" ht="12.75" customHeight="1">
      <c r="A25" s="248" t="s">
        <v>2117</v>
      </c>
      <c r="B25" s="38" t="s">
        <v>1238</v>
      </c>
      <c r="C25" s="38" t="s">
        <v>1265</v>
      </c>
      <c r="D25" s="38" t="s">
        <v>1350</v>
      </c>
      <c r="E25" s="38" t="s">
        <v>1369</v>
      </c>
      <c r="F25" s="38" t="s">
        <v>1404</v>
      </c>
      <c r="G25" s="38" t="s">
        <v>1401</v>
      </c>
      <c r="H25" s="38" t="s">
        <v>1287</v>
      </c>
      <c r="I25" s="38" t="s">
        <v>1512</v>
      </c>
    </row>
    <row r="26" spans="1:9" ht="12.75" customHeight="1">
      <c r="A26" s="41" t="s">
        <v>2118</v>
      </c>
      <c r="B26" s="39" t="s">
        <v>2119</v>
      </c>
      <c r="C26" s="39" t="s">
        <v>2120</v>
      </c>
      <c r="D26" s="39" t="s">
        <v>2121</v>
      </c>
      <c r="E26" s="39" t="s">
        <v>2122</v>
      </c>
      <c r="F26" s="39" t="s">
        <v>2123</v>
      </c>
      <c r="G26" s="39" t="s">
        <v>2124</v>
      </c>
      <c r="H26" s="39" t="s">
        <v>2125</v>
      </c>
      <c r="I26" s="39" t="s">
        <v>2126</v>
      </c>
    </row>
    <row r="27" spans="1:9" ht="12.75" customHeight="1">
      <c r="A27" s="42" t="s">
        <v>2127</v>
      </c>
      <c r="B27" s="40" t="s">
        <v>1054</v>
      </c>
      <c r="C27" s="40" t="s">
        <v>1039</v>
      </c>
      <c r="D27" s="40" t="s">
        <v>1025</v>
      </c>
      <c r="E27" s="40" t="s">
        <v>1026</v>
      </c>
      <c r="F27" s="40" t="s">
        <v>1055</v>
      </c>
      <c r="G27" s="40" t="s">
        <v>2128</v>
      </c>
      <c r="H27" s="40" t="s">
        <v>2129</v>
      </c>
      <c r="I27" s="40" t="s">
        <v>2130</v>
      </c>
    </row>
    <row r="28" spans="1:9" ht="12.75" customHeight="1">
      <c r="A28" s="248" t="s">
        <v>1342</v>
      </c>
      <c r="B28" s="38" t="s">
        <v>1239</v>
      </c>
      <c r="C28" s="38" t="s">
        <v>1266</v>
      </c>
      <c r="D28" s="38" t="s">
        <v>1351</v>
      </c>
      <c r="E28" s="38" t="s">
        <v>1380</v>
      </c>
      <c r="F28" s="38" t="s">
        <v>1470</v>
      </c>
      <c r="G28" s="38" t="s">
        <v>1301</v>
      </c>
      <c r="H28" s="38" t="s">
        <v>1247</v>
      </c>
      <c r="I28" s="38" t="s">
        <v>1500</v>
      </c>
    </row>
    <row r="29" spans="1:9" ht="12.75" customHeight="1">
      <c r="A29" s="41" t="s">
        <v>2131</v>
      </c>
      <c r="B29" s="39" t="s">
        <v>2132</v>
      </c>
      <c r="C29" s="39" t="s">
        <v>2133</v>
      </c>
      <c r="D29" s="39" t="s">
        <v>2134</v>
      </c>
      <c r="E29" s="39" t="s">
        <v>2135</v>
      </c>
      <c r="F29" s="39" t="s">
        <v>2136</v>
      </c>
      <c r="G29" s="39" t="s">
        <v>2137</v>
      </c>
      <c r="H29" s="39" t="s">
        <v>2138</v>
      </c>
      <c r="I29" s="39" t="s">
        <v>2139</v>
      </c>
    </row>
    <row r="30" spans="1:9" ht="12.75" customHeight="1">
      <c r="A30" s="42" t="s">
        <v>2115</v>
      </c>
      <c r="B30" s="40" t="s">
        <v>1054</v>
      </c>
      <c r="C30" s="40" t="s">
        <v>1039</v>
      </c>
      <c r="D30" s="40" t="s">
        <v>1025</v>
      </c>
      <c r="E30" s="40" t="s">
        <v>1040</v>
      </c>
      <c r="F30" s="40" t="s">
        <v>2207</v>
      </c>
      <c r="G30" s="40" t="s">
        <v>2140</v>
      </c>
      <c r="H30" s="40" t="s">
        <v>1043</v>
      </c>
      <c r="I30" s="40" t="s">
        <v>1029</v>
      </c>
    </row>
    <row r="31" spans="1:9" ht="12.75" customHeight="1">
      <c r="A31" s="264" t="s">
        <v>2141</v>
      </c>
      <c r="B31" s="38" t="s">
        <v>1240</v>
      </c>
      <c r="C31" s="38" t="s">
        <v>1267</v>
      </c>
      <c r="D31" s="38" t="s">
        <v>1352</v>
      </c>
      <c r="E31" s="38" t="s">
        <v>1371</v>
      </c>
      <c r="F31" s="38" t="s">
        <v>1406</v>
      </c>
      <c r="G31" s="38" t="s">
        <v>1293</v>
      </c>
      <c r="H31" s="38" t="s">
        <v>1248</v>
      </c>
      <c r="I31" s="38" t="s">
        <v>1526</v>
      </c>
    </row>
    <row r="32" spans="1:9" ht="12.75" customHeight="1">
      <c r="A32" s="265" t="s">
        <v>2142</v>
      </c>
      <c r="B32" s="39" t="s">
        <v>2143</v>
      </c>
      <c r="C32" s="39" t="s">
        <v>2144</v>
      </c>
      <c r="D32" s="39" t="s">
        <v>2145</v>
      </c>
      <c r="E32" s="39" t="s">
        <v>2146</v>
      </c>
      <c r="F32" s="39" t="s">
        <v>2147</v>
      </c>
      <c r="G32" s="39" t="s">
        <v>2148</v>
      </c>
      <c r="H32" s="39" t="s">
        <v>2149</v>
      </c>
      <c r="I32" s="39" t="s">
        <v>2150</v>
      </c>
    </row>
    <row r="33" spans="1:9" ht="12.75" customHeight="1">
      <c r="A33" s="265" t="s">
        <v>2127</v>
      </c>
      <c r="B33" s="43" t="s">
        <v>1054</v>
      </c>
      <c r="C33" s="43" t="s">
        <v>1039</v>
      </c>
      <c r="D33" s="43" t="s">
        <v>1025</v>
      </c>
      <c r="E33" s="43" t="s">
        <v>1026</v>
      </c>
      <c r="F33" s="43" t="s">
        <v>1055</v>
      </c>
      <c r="G33" s="43" t="s">
        <v>1042</v>
      </c>
      <c r="H33" s="43" t="s">
        <v>1043</v>
      </c>
      <c r="I33" s="43" t="s">
        <v>2151</v>
      </c>
    </row>
    <row r="34" spans="1:9" ht="12.75" customHeight="1">
      <c r="A34" s="266"/>
      <c r="B34" s="40"/>
      <c r="C34" s="40"/>
      <c r="D34" s="40"/>
      <c r="E34" s="40"/>
      <c r="F34" s="40"/>
      <c r="G34" s="40" t="s">
        <v>2128</v>
      </c>
      <c r="H34" s="40"/>
      <c r="I34" s="40"/>
    </row>
    <row r="35" spans="1:9" ht="12.75" customHeight="1">
      <c r="A35" s="248" t="s">
        <v>2152</v>
      </c>
      <c r="B35" s="38" t="s">
        <v>1603</v>
      </c>
      <c r="C35" s="38" t="s">
        <v>1700</v>
      </c>
      <c r="D35" s="38" t="s">
        <v>1632</v>
      </c>
      <c r="E35" s="38" t="s">
        <v>1738</v>
      </c>
      <c r="F35" s="38" t="s">
        <v>1788</v>
      </c>
      <c r="G35" s="38" t="s">
        <v>1661</v>
      </c>
      <c r="H35" s="38" t="s">
        <v>1617</v>
      </c>
      <c r="I35" s="38" t="s">
        <v>2026</v>
      </c>
    </row>
    <row r="36" spans="1:9" ht="12.75" customHeight="1">
      <c r="A36" s="41" t="s">
        <v>2153</v>
      </c>
      <c r="B36" s="39" t="s">
        <v>2154</v>
      </c>
      <c r="C36" s="39" t="s">
        <v>2155</v>
      </c>
      <c r="D36" s="39" t="s">
        <v>2156</v>
      </c>
      <c r="E36" s="39" t="s">
        <v>2157</v>
      </c>
      <c r="F36" s="39" t="s">
        <v>2158</v>
      </c>
      <c r="G36" s="39" t="s">
        <v>2159</v>
      </c>
      <c r="H36" s="39" t="s">
        <v>2160</v>
      </c>
      <c r="I36" s="39" t="s">
        <v>2161</v>
      </c>
    </row>
    <row r="37" spans="1:9" ht="12.75" customHeight="1">
      <c r="A37" s="42" t="s">
        <v>2162</v>
      </c>
      <c r="B37" s="40" t="s">
        <v>1054</v>
      </c>
      <c r="C37" s="40" t="s">
        <v>1039</v>
      </c>
      <c r="D37" s="40" t="s">
        <v>1025</v>
      </c>
      <c r="E37" s="40" t="s">
        <v>2116</v>
      </c>
      <c r="F37" s="40" t="s">
        <v>1055</v>
      </c>
      <c r="G37" s="40" t="s">
        <v>1042</v>
      </c>
      <c r="H37" s="40" t="s">
        <v>1043</v>
      </c>
      <c r="I37" s="40" t="s">
        <v>2151</v>
      </c>
    </row>
    <row r="38" spans="1:9" ht="12.75" customHeight="1">
      <c r="A38" s="248" t="s">
        <v>2163</v>
      </c>
      <c r="B38" s="38" t="s">
        <v>1604</v>
      </c>
      <c r="C38" s="38" t="s">
        <v>1686</v>
      </c>
      <c r="D38" s="38" t="s">
        <v>1365</v>
      </c>
      <c r="E38" s="38" t="s">
        <v>1758</v>
      </c>
      <c r="F38" s="38" t="s">
        <v>1457</v>
      </c>
      <c r="G38" s="38" t="s">
        <v>1662</v>
      </c>
      <c r="H38" s="38" t="s">
        <v>1618</v>
      </c>
      <c r="I38" s="38" t="s">
        <v>1940</v>
      </c>
    </row>
    <row r="39" spans="1:9" ht="12.75" customHeight="1">
      <c r="A39" s="41" t="s">
        <v>2164</v>
      </c>
      <c r="B39" s="39" t="s">
        <v>2165</v>
      </c>
      <c r="C39" s="39" t="s">
        <v>2166</v>
      </c>
      <c r="D39" s="39" t="s">
        <v>2167</v>
      </c>
      <c r="E39" s="39" t="s">
        <v>2168</v>
      </c>
      <c r="F39" s="39" t="s">
        <v>2169</v>
      </c>
      <c r="G39" s="39" t="s">
        <v>2170</v>
      </c>
      <c r="H39" s="39" t="s">
        <v>2171</v>
      </c>
      <c r="I39" s="39" t="s">
        <v>2172</v>
      </c>
    </row>
    <row r="40" spans="1:9" ht="12.75" customHeight="1">
      <c r="A40" s="42" t="s">
        <v>2173</v>
      </c>
      <c r="B40" s="40" t="s">
        <v>1054</v>
      </c>
      <c r="C40" s="40" t="s">
        <v>1024</v>
      </c>
      <c r="D40" s="40" t="s">
        <v>1025</v>
      </c>
      <c r="E40" s="40" t="s">
        <v>2174</v>
      </c>
      <c r="F40" s="40" t="s">
        <v>2207</v>
      </c>
      <c r="G40" s="40" t="s">
        <v>1042</v>
      </c>
      <c r="H40" s="40" t="s">
        <v>1043</v>
      </c>
      <c r="I40" s="40" t="s">
        <v>2130</v>
      </c>
    </row>
    <row r="41" spans="1:9" ht="12.75" customHeight="1">
      <c r="A41" s="248" t="s">
        <v>2175</v>
      </c>
      <c r="B41" s="38" t="s">
        <v>1605</v>
      </c>
      <c r="C41" s="38" t="s">
        <v>1687</v>
      </c>
      <c r="D41" s="38" t="s">
        <v>1633</v>
      </c>
      <c r="E41" s="38" t="s">
        <v>1775</v>
      </c>
      <c r="F41" s="38" t="s">
        <v>1851</v>
      </c>
      <c r="G41" s="38" t="s">
        <v>1678</v>
      </c>
      <c r="H41" s="38" t="s">
        <v>1619</v>
      </c>
      <c r="I41" s="38" t="s">
        <v>1914</v>
      </c>
    </row>
    <row r="42" spans="1:9" ht="12.75" customHeight="1">
      <c r="A42" s="41" t="s">
        <v>2176</v>
      </c>
      <c r="B42" s="39" t="s">
        <v>2177</v>
      </c>
      <c r="C42" s="39" t="s">
        <v>2178</v>
      </c>
      <c r="D42" s="39" t="s">
        <v>2179</v>
      </c>
      <c r="E42" s="39" t="s">
        <v>2180</v>
      </c>
      <c r="F42" s="39" t="s">
        <v>2181</v>
      </c>
      <c r="G42" s="39" t="s">
        <v>2182</v>
      </c>
      <c r="H42" s="39" t="s">
        <v>2183</v>
      </c>
      <c r="I42" s="39" t="s">
        <v>2184</v>
      </c>
    </row>
    <row r="43" spans="1:9" ht="12.75" customHeight="1">
      <c r="A43" s="41" t="s">
        <v>2162</v>
      </c>
      <c r="B43" s="43" t="s">
        <v>1054</v>
      </c>
      <c r="C43" s="40" t="s">
        <v>1024</v>
      </c>
      <c r="D43" s="40" t="s">
        <v>1025</v>
      </c>
      <c r="E43" s="40" t="s">
        <v>1026</v>
      </c>
      <c r="F43" s="40" t="s">
        <v>2207</v>
      </c>
      <c r="G43" s="40" t="s">
        <v>2140</v>
      </c>
      <c r="H43" s="40" t="s">
        <v>1043</v>
      </c>
      <c r="I43" s="40" t="s">
        <v>1029</v>
      </c>
    </row>
    <row r="44" spans="1:9" ht="12.75" customHeight="1">
      <c r="A44" s="248" t="s">
        <v>2185</v>
      </c>
      <c r="B44" s="38" t="s">
        <v>1606</v>
      </c>
      <c r="C44" s="38" t="s">
        <v>1702</v>
      </c>
      <c r="D44" s="38" t="s">
        <v>1634</v>
      </c>
      <c r="E44" s="38" t="s">
        <v>1393</v>
      </c>
      <c r="F44" s="38" t="s">
        <v>1298</v>
      </c>
      <c r="G44" s="38" t="s">
        <v>1664</v>
      </c>
      <c r="H44" s="38" t="s">
        <v>1620</v>
      </c>
      <c r="I44" s="38" t="s">
        <v>1499</v>
      </c>
    </row>
    <row r="45" spans="1:9" ht="12.75" customHeight="1">
      <c r="A45" s="41" t="s">
        <v>2186</v>
      </c>
      <c r="B45" s="39" t="s">
        <v>2187</v>
      </c>
      <c r="C45" s="39" t="s">
        <v>2188</v>
      </c>
      <c r="D45" s="39" t="s">
        <v>2189</v>
      </c>
      <c r="E45" s="39" t="s">
        <v>2190</v>
      </c>
      <c r="F45" s="39" t="s">
        <v>2191</v>
      </c>
      <c r="G45" s="39" t="s">
        <v>2192</v>
      </c>
      <c r="H45" s="39" t="s">
        <v>2193</v>
      </c>
      <c r="I45" s="39" t="s">
        <v>2194</v>
      </c>
    </row>
    <row r="46" spans="1:9" ht="12.75" customHeight="1">
      <c r="A46" s="41" t="s">
        <v>2173</v>
      </c>
      <c r="B46" s="43" t="s">
        <v>1054</v>
      </c>
      <c r="C46" s="40" t="s">
        <v>1039</v>
      </c>
      <c r="D46" s="40" t="s">
        <v>1025</v>
      </c>
      <c r="E46" s="40" t="s">
        <v>1026</v>
      </c>
      <c r="F46" s="40" t="s">
        <v>2207</v>
      </c>
      <c r="G46" s="40" t="s">
        <v>1042</v>
      </c>
      <c r="H46" s="40" t="s">
        <v>1043</v>
      </c>
      <c r="I46" s="40" t="s">
        <v>2130</v>
      </c>
    </row>
    <row r="47" spans="1:9" ht="12.75" customHeight="1">
      <c r="A47" s="248" t="s">
        <v>2101</v>
      </c>
      <c r="B47" s="38" t="s">
        <v>1607</v>
      </c>
      <c r="C47" s="38" t="s">
        <v>740</v>
      </c>
      <c r="D47" s="38" t="s">
        <v>1635</v>
      </c>
      <c r="E47" s="38" t="s">
        <v>1673</v>
      </c>
      <c r="F47" s="38" t="s">
        <v>647</v>
      </c>
      <c r="G47" s="38" t="s">
        <v>1727</v>
      </c>
      <c r="H47" s="38" t="s">
        <v>1641</v>
      </c>
      <c r="I47" s="38" t="s">
        <v>1916</v>
      </c>
    </row>
    <row r="48" spans="1:9" ht="12.75" customHeight="1">
      <c r="A48" s="41" t="s">
        <v>2195</v>
      </c>
      <c r="B48" s="39" t="s">
        <v>2196</v>
      </c>
      <c r="C48" s="39" t="s">
        <v>2197</v>
      </c>
      <c r="D48" s="39" t="s">
        <v>2198</v>
      </c>
      <c r="E48" s="39" t="s">
        <v>2199</v>
      </c>
      <c r="F48" s="39" t="s">
        <v>2200</v>
      </c>
      <c r="G48" s="39" t="s">
        <v>2201</v>
      </c>
      <c r="H48" s="39" t="s">
        <v>2202</v>
      </c>
      <c r="I48" s="39" t="s">
        <v>2203</v>
      </c>
    </row>
    <row r="49" spans="1:9" ht="12.75" customHeight="1">
      <c r="A49" s="42" t="s">
        <v>2204</v>
      </c>
      <c r="B49" s="40" t="s">
        <v>1054</v>
      </c>
      <c r="C49" s="40" t="s">
        <v>1039</v>
      </c>
      <c r="D49" s="40" t="s">
        <v>1025</v>
      </c>
      <c r="E49" s="40" t="s">
        <v>1026</v>
      </c>
      <c r="F49" s="40" t="s">
        <v>2207</v>
      </c>
      <c r="G49" s="40" t="s">
        <v>2205</v>
      </c>
      <c r="H49" s="40" t="s">
        <v>1028</v>
      </c>
      <c r="I49" s="40" t="s">
        <v>1029</v>
      </c>
    </row>
    <row r="51" ht="12.75">
      <c r="A51" s="10" t="s">
        <v>2206</v>
      </c>
    </row>
  </sheetData>
  <sheetProtection/>
  <mergeCells count="3">
    <mergeCell ref="A2:I2"/>
    <mergeCell ref="A3:I3"/>
    <mergeCell ref="A4:I4"/>
  </mergeCells>
  <printOptions/>
  <pageMargins left="0" right="0" top="0" bottom="0" header="0" footer="0"/>
  <pageSetup fitToHeight="1" fitToWidth="1" horizontalDpi="360" verticalDpi="36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2016-08-27T17:19:08Z</cp:lastPrinted>
  <dcterms:created xsi:type="dcterms:W3CDTF">2004-09-28T13:23:33Z</dcterms:created>
  <dcterms:modified xsi:type="dcterms:W3CDTF">2016-08-27T17:33:26Z</dcterms:modified>
  <cp:category/>
  <cp:version/>
  <cp:contentType/>
  <cp:contentStatus/>
</cp:coreProperties>
</file>