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19" firstSheet="1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Teams EE Champ" sheetId="10" r:id="rId10"/>
    <sheet name="EE Champ overall" sheetId="11" r:id="rId11"/>
    <sheet name="EE Champ Powerstage" sheetId="12" r:id="rId12"/>
    <sheet name="Arvestused" sheetId="13" r:id="rId13"/>
  </sheets>
  <definedNames>
    <definedName name="_xlnm._FilterDatabase" localSheetId="12" hidden="1">'Arvestused'!$A$1:$H$63</definedName>
    <definedName name="_xlnm._FilterDatabase" localSheetId="10" hidden="1">'EE Champ overall'!$A$7:$I$69</definedName>
    <definedName name="_xlnm._FilterDatabase" localSheetId="11" hidden="1">'EE Champ Powerstage'!$A$7:$I$50</definedName>
    <definedName name="_xlnm._FilterDatabase" localSheetId="0" hidden="1">'Startlist'!$A$9:$I$71</definedName>
    <definedName name="_xlnm._FilterDatabase" localSheetId="1" hidden="1">'Startlist 2.Day'!$A$9:$I$67</definedName>
    <definedName name="EXCKLASS" localSheetId="8">'Classes'!$C$8:$F$17</definedName>
    <definedName name="EXCPENAL" localSheetId="6">'Penalt'!$A$9:$J$17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'Retired'!$A$12:$H$25</definedName>
    <definedName name="EXCSTART" localSheetId="10">'EE Champ overall'!$A$8:$K$61</definedName>
    <definedName name="EXCSTART" localSheetId="11">'EE Champ Powerstage'!$A$8:$J$39</definedName>
    <definedName name="EXCSTART" localSheetId="0">'Startlist'!$A$10:$J$71</definedName>
    <definedName name="EXCSTART" localSheetId="1">'Startlist 2.Day'!$A$10:$J$67</definedName>
    <definedName name="EXCSTART_1" localSheetId="10">'EE Champ overall'!$A$8:$K$61</definedName>
    <definedName name="GGG" localSheetId="3">'Results'!$A$8:$O$131</definedName>
    <definedName name="GGG" localSheetId="2">'Results Day 1'!$A$8:$H$131</definedName>
    <definedName name="_xlnm.Print_Area" localSheetId="8">'Classes'!$A$1:$G$23</definedName>
    <definedName name="_xlnm.Print_Area" localSheetId="10">'EE Champ overall'!$A$1:$I$69</definedName>
    <definedName name="_xlnm.Print_Area" localSheetId="11">'EE Champ Powerstage'!$A$1:$I$39</definedName>
    <definedName name="_xlnm.Print_Area" localSheetId="6">'Penalt'!$A$1:$I$17</definedName>
    <definedName name="_xlnm.Print_Area" localSheetId="3">'Results'!$A$2:$N$131</definedName>
    <definedName name="_xlnm.Print_Area" localSheetId="2">'Results Day 1'!$A$1:$G$131</definedName>
    <definedName name="_xlnm.Print_Area" localSheetId="5">'Retired'!$A$1:$G$25</definedName>
    <definedName name="_xlnm.Print_Area" localSheetId="7">'Speed'!$A$1:$K$41</definedName>
    <definedName name="_xlnm.Print_Area" localSheetId="0">'Startlist'!$A$2:$I$71</definedName>
    <definedName name="_xlnm.Print_Area" localSheetId="1">'Startlist 2.Day'!$A$3:$I$67</definedName>
    <definedName name="_xlnm.Print_Area" localSheetId="9">'Teams EE Champ'!$A$1:$H$88</definedName>
    <definedName name="_xlnm.Print_Area" localSheetId="4">'Winners'!$A$1:$I$69</definedName>
  </definedNames>
  <calcPr fullCalcOnLoad="1"/>
</workbook>
</file>

<file path=xl/sharedStrings.xml><?xml version="1.0" encoding="utf-8"?>
<sst xmlns="http://schemas.openxmlformats.org/spreadsheetml/2006/main" count="4077" uniqueCount="1758">
  <si>
    <t>Ott Mesikäpp</t>
  </si>
  <si>
    <t>KLIM BAIKOV</t>
  </si>
  <si>
    <t>LADA 2105</t>
  </si>
  <si>
    <t>Patrick Juhe</t>
  </si>
  <si>
    <t>Asso Ojandu</t>
  </si>
  <si>
    <t>VILSPORT KLUBI MTÜ</t>
  </si>
  <si>
    <t>Magnus Lepp</t>
  </si>
  <si>
    <t>Holger Enok</t>
  </si>
  <si>
    <t>Sten Randmaa</t>
  </si>
  <si>
    <t>Birger Rasmussen</t>
  </si>
  <si>
    <t>Gregor Jeets</t>
  </si>
  <si>
    <t>TEHASE AUTO</t>
  </si>
  <si>
    <t>Volodymyr Korsia</t>
  </si>
  <si>
    <t>Georg Gross</t>
  </si>
  <si>
    <t>Ford Fiesta WRC</t>
  </si>
  <si>
    <t>Allan Popov</t>
  </si>
  <si>
    <t>Aleksei Krylov</t>
  </si>
  <si>
    <t>EST / RUS</t>
  </si>
  <si>
    <t>CRC RALLY TEAM</t>
  </si>
  <si>
    <t>Ford Fiesta</t>
  </si>
  <si>
    <t>19:10</t>
  </si>
  <si>
    <t>19:12</t>
  </si>
  <si>
    <t>19:14</t>
  </si>
  <si>
    <t>19:16</t>
  </si>
  <si>
    <t>19:18</t>
  </si>
  <si>
    <t>19:20</t>
  </si>
  <si>
    <t>19:22</t>
  </si>
  <si>
    <t>MV9</t>
  </si>
  <si>
    <t>19:24</t>
  </si>
  <si>
    <t>19:26</t>
  </si>
  <si>
    <t>19:28</t>
  </si>
  <si>
    <t>Martin Saar</t>
  </si>
  <si>
    <t>VW Golf 2</t>
  </si>
  <si>
    <t>19:30</t>
  </si>
  <si>
    <t>19:32</t>
  </si>
  <si>
    <t>Tiina Ehrbach</t>
  </si>
  <si>
    <t>Aleks Lesk</t>
  </si>
  <si>
    <t>MVX</t>
  </si>
  <si>
    <t>GAZ 51A</t>
  </si>
  <si>
    <t>Raido Vetesina</t>
  </si>
  <si>
    <t>GAZ 51</t>
  </si>
  <si>
    <t>Erik Vaasa</t>
  </si>
  <si>
    <t>Class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</si>
  <si>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</si>
  <si>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</si>
  <si>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</si>
  <si>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</si>
  <si>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</si>
  <si>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</si>
  <si>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</si>
  <si>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</si>
  <si>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</si>
  <si>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</si>
  <si>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</si>
  <si>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</si>
  <si>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</si>
  <si>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</si>
  <si>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</si>
  <si>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</si>
  <si>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</si>
  <si>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</si>
  <si>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</si>
  <si>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</si>
  <si>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</si>
  <si>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</si>
  <si>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</si>
  <si>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</si>
  <si>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</si>
  <si>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</si>
  <si>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</si>
  <si>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</si>
  <si>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</si>
  <si>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</si>
  <si>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</si>
  <si>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</si>
  <si>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</si>
  <si>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</si>
  <si>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</si>
  <si>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</si>
  <si>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</si>
  <si>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</si>
  <si>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</si>
  <si>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</si>
  <si>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</si>
  <si>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</si>
  <si>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</si>
  <si>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</si>
  <si>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</si>
  <si>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</si>
  <si>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</si>
  <si>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</si>
  <si>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Special Stages</t>
  </si>
  <si>
    <t>MV8</t>
  </si>
  <si>
    <t>EST</t>
  </si>
  <si>
    <t>KAUR MOTORSPORT</t>
  </si>
  <si>
    <t>Mitsubishi Lancer Evo 9</t>
  </si>
  <si>
    <t>ALM MOTORSPORT</t>
  </si>
  <si>
    <t>Ranno Bundsen</t>
  </si>
  <si>
    <t>Robert Loshtshenikov</t>
  </si>
  <si>
    <t>TIKKRI MOTORSPORT</t>
  </si>
  <si>
    <t>Mitsubishi Lancer Evo 8</t>
  </si>
  <si>
    <t>PROREHV RALLY TEAM</t>
  </si>
  <si>
    <t>Mitsubishi Lancer Evo 10</t>
  </si>
  <si>
    <t>Mario Jürimäe</t>
  </si>
  <si>
    <t>CUEKS RACING</t>
  </si>
  <si>
    <t>BMW M3</t>
  </si>
  <si>
    <t>Marko Ringenberg</t>
  </si>
  <si>
    <t>Allar Heina</t>
  </si>
  <si>
    <t>MS RACING</t>
  </si>
  <si>
    <t>Kristo Subi</t>
  </si>
  <si>
    <t>Honda Civic Type-R</t>
  </si>
  <si>
    <t>Karel Tölp</t>
  </si>
  <si>
    <t>Martin Vihmann</t>
  </si>
  <si>
    <t>Kaspar Kasari</t>
  </si>
  <si>
    <t>Hannes Kuusmaa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</si>
  <si>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</si>
  <si>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</si>
  <si>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</si>
  <si>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</si>
  <si>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</si>
  <si>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</si>
  <si>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</si>
  <si>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</si>
  <si>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</si>
  <si>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Klim Baikov</t>
  </si>
  <si>
    <t>Andrey Kleshchev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</si>
  <si>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</si>
  <si>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</si>
  <si>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</si>
  <si>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</si>
  <si>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</si>
  <si>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</si>
  <si>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</si>
  <si>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Roland Poom</t>
  </si>
  <si>
    <t>Tanel Kasesalu</t>
  </si>
  <si>
    <t>Ken Järveoja</t>
  </si>
  <si>
    <t>Ken Torn</t>
  </si>
  <si>
    <t>Kuldar Sikk</t>
  </si>
  <si>
    <t>Nissan Sunny</t>
  </si>
  <si>
    <t>ERKI SPORT</t>
  </si>
  <si>
    <t>18:30</t>
  </si>
  <si>
    <t>18:32</t>
  </si>
  <si>
    <t>18:34</t>
  </si>
  <si>
    <t>18:36</t>
  </si>
  <si>
    <t>18:38</t>
  </si>
  <si>
    <t>Opel Astra</t>
  </si>
  <si>
    <t>18:40</t>
  </si>
  <si>
    <t>18:42</t>
  </si>
  <si>
    <t>18:44</t>
  </si>
  <si>
    <t>Karmo Karelson</t>
  </si>
  <si>
    <t>Karol Pert</t>
  </si>
  <si>
    <t>18:46</t>
  </si>
  <si>
    <t>Rico Rodi</t>
  </si>
  <si>
    <t>18:48</t>
  </si>
  <si>
    <t>18:50</t>
  </si>
  <si>
    <t>18:52</t>
  </si>
  <si>
    <t>18:54</t>
  </si>
  <si>
    <t>18:56</t>
  </si>
  <si>
    <t>18:58</t>
  </si>
  <si>
    <t>Peugeot 208 R2</t>
  </si>
  <si>
    <t>19:00</t>
  </si>
  <si>
    <t>19:02</t>
  </si>
  <si>
    <t>19:04</t>
  </si>
  <si>
    <t>Ford Fiesta R2T</t>
  </si>
  <si>
    <t>19:06</t>
  </si>
  <si>
    <t>19:08</t>
  </si>
  <si>
    <t xml:space="preserve">00 </t>
  </si>
  <si>
    <t xml:space="preserve">0 </t>
  </si>
  <si>
    <t>sort K I J</t>
  </si>
  <si>
    <t>MV2</t>
  </si>
  <si>
    <t>Renault Clio</t>
  </si>
  <si>
    <t>Sander Pruul</t>
  </si>
  <si>
    <t>Priit Koik</t>
  </si>
  <si>
    <t>Silver Simm</t>
  </si>
  <si>
    <t xml:space="preserve">000 </t>
  </si>
  <si>
    <t>SS1</t>
  </si>
  <si>
    <t>Egon Kaur</t>
  </si>
  <si>
    <t>Ford Fiesta R5</t>
  </si>
  <si>
    <t>Rasmus Uustulnd</t>
  </si>
  <si>
    <t>Kauri Pannas</t>
  </si>
  <si>
    <t>Hellu Smorodin</t>
  </si>
  <si>
    <t>Jarmo Liivak</t>
  </si>
  <si>
    <t>Janno Nuiamäe</t>
  </si>
  <si>
    <t>Ats Nōlvak</t>
  </si>
  <si>
    <t>EMV1</t>
  </si>
  <si>
    <t>EMV3</t>
  </si>
  <si>
    <t>EMV4</t>
  </si>
  <si>
    <t>EMV2</t>
  </si>
  <si>
    <t>EMV6</t>
  </si>
  <si>
    <t>EMV7</t>
  </si>
  <si>
    <t>EMV5</t>
  </si>
  <si>
    <t>EMV9</t>
  </si>
  <si>
    <t>EMV8</t>
  </si>
  <si>
    <t>EMV10</t>
  </si>
  <si>
    <t>NR</t>
  </si>
  <si>
    <t>EMV üld</t>
  </si>
  <si>
    <t>EMV</t>
  </si>
  <si>
    <t>Võistlus</t>
  </si>
  <si>
    <t>Nimi</t>
  </si>
  <si>
    <t>19:34</t>
  </si>
  <si>
    <t>Raigo Mōlder</t>
  </si>
  <si>
    <t>Rasmus Vesiloo</t>
  </si>
  <si>
    <t>Valerii Gorban</t>
  </si>
  <si>
    <t>Sergei Larens</t>
  </si>
  <si>
    <t>UKR / EST</t>
  </si>
  <si>
    <t>EUROLAMP WORLD RALLY TEAM</t>
  </si>
  <si>
    <t>A1M MOTORSPORT</t>
  </si>
  <si>
    <t>Janis Berkis</t>
  </si>
  <si>
    <t>Edgars Ceporjus</t>
  </si>
  <si>
    <t>NEIKSANS RALLYSPORT</t>
  </si>
  <si>
    <t>PROSPEED</t>
  </si>
  <si>
    <t>Emils Blums</t>
  </si>
  <si>
    <t>Didzis Eglitis</t>
  </si>
  <si>
    <t>RALLYWORKSHOP</t>
  </si>
  <si>
    <t>Aleksei Semenov</t>
  </si>
  <si>
    <t>Sergei Iakimenko</t>
  </si>
  <si>
    <t>Martin Valter</t>
  </si>
  <si>
    <t>Alexander Mikhailov</t>
  </si>
  <si>
    <t>THULE MOTORSPORT</t>
  </si>
  <si>
    <t>BTR RACING</t>
  </si>
  <si>
    <t>PIHTLA RT</t>
  </si>
  <si>
    <t>Denis Rostilov</t>
  </si>
  <si>
    <t>Aleksey Kurnosov</t>
  </si>
  <si>
    <t>Teams EE Championships</t>
  </si>
  <si>
    <t>Alexander Kudryavtsev</t>
  </si>
  <si>
    <t>RUS / UKR</t>
  </si>
  <si>
    <t>Oliver Ojaperv</t>
  </si>
  <si>
    <t>Jarno Talve</t>
  </si>
  <si>
    <t>Madis Vanaselja</t>
  </si>
  <si>
    <t>Raigo Reimal</t>
  </si>
  <si>
    <t>Rainis Raidma</t>
  </si>
  <si>
    <t>Suzuki Baleno</t>
  </si>
  <si>
    <t>Tarmo Silt</t>
  </si>
  <si>
    <t>Raido Loel</t>
  </si>
  <si>
    <t>MÄRJAMAA RALLY TEAM</t>
  </si>
  <si>
    <t>GAZ 53</t>
  </si>
  <si>
    <t>Mairo Ojaviir</t>
  </si>
  <si>
    <t>Jaanus Hōbemägi</t>
  </si>
  <si>
    <t xml:space="preserve"> 18:25</t>
  </si>
  <si>
    <t xml:space="preserve"> 18:22</t>
  </si>
  <si>
    <t>Lääne-Virumaa</t>
  </si>
  <si>
    <t>BMW-MINI John Cooper WRC</t>
  </si>
  <si>
    <t>Rainer Aus</t>
  </si>
  <si>
    <t>Simo Koskinen</t>
  </si>
  <si>
    <t>Volkswagen Polo</t>
  </si>
  <si>
    <t>Roland Murakas</t>
  </si>
  <si>
    <t>Kalle Adler</t>
  </si>
  <si>
    <t>Radik Shaymiev</t>
  </si>
  <si>
    <t>Maxim Tsvetkov</t>
  </si>
  <si>
    <t>TAIF MOTORSPORT</t>
  </si>
  <si>
    <t>Hendrik Kers</t>
  </si>
  <si>
    <t>Mihkel Kapp</t>
  </si>
  <si>
    <t>LAT / ESP</t>
  </si>
  <si>
    <t>Peueot 208 R2</t>
  </si>
  <si>
    <t>LEASING FINANCE RALLY TEAM</t>
  </si>
  <si>
    <t>Alexey Bashmakov</t>
  </si>
  <si>
    <t>18:55</t>
  </si>
  <si>
    <t>David Sultanjants</t>
  </si>
  <si>
    <t>Siim Oja</t>
  </si>
  <si>
    <t>Citroen DS3</t>
  </si>
  <si>
    <t>18:57</t>
  </si>
  <si>
    <t>18:59</t>
  </si>
  <si>
    <t>Lembit Soe</t>
  </si>
  <si>
    <t>Kalle Ahu</t>
  </si>
  <si>
    <t>19:01</t>
  </si>
  <si>
    <t>Siim Aas</t>
  </si>
  <si>
    <t>Vallo Vahesaar</t>
  </si>
  <si>
    <t>Mitsubishi Lancer Evo</t>
  </si>
  <si>
    <t>19:03</t>
  </si>
  <si>
    <t>Volodimir Volkov</t>
  </si>
  <si>
    <t>Oleksandr Gorbik</t>
  </si>
  <si>
    <t>UKR</t>
  </si>
  <si>
    <t>19:05</t>
  </si>
  <si>
    <t>Risto Märtson</t>
  </si>
  <si>
    <t>19:07</t>
  </si>
  <si>
    <t>Silver Sōmer</t>
  </si>
  <si>
    <t>Nele Jalakas</t>
  </si>
  <si>
    <t>BMW E30</t>
  </si>
  <si>
    <t>19:09</t>
  </si>
  <si>
    <t>19:11</t>
  </si>
  <si>
    <t>Raigo Vilbiks</t>
  </si>
  <si>
    <t>Lada Samara</t>
  </si>
  <si>
    <t>19:13</t>
  </si>
  <si>
    <t>Imre Vanik</t>
  </si>
  <si>
    <t>Janek Ojala</t>
  </si>
  <si>
    <t>Robert Virves</t>
  </si>
  <si>
    <t>19:15</t>
  </si>
  <si>
    <t>Valev Vähi</t>
  </si>
  <si>
    <t>Sven Andevei</t>
  </si>
  <si>
    <t>19:17</t>
  </si>
  <si>
    <t>Allar Goldberg</t>
  </si>
  <si>
    <t>Kaarel Lääne</t>
  </si>
  <si>
    <t>19:19</t>
  </si>
  <si>
    <t>Taavi Udevald</t>
  </si>
  <si>
    <t>Madis Moor</t>
  </si>
  <si>
    <t>BMW Compact</t>
  </si>
  <si>
    <t>Vaido Tali</t>
  </si>
  <si>
    <t>Andres Lichtfeldt</t>
  </si>
  <si>
    <t>VAZ 21053</t>
  </si>
  <si>
    <t>19:21</t>
  </si>
  <si>
    <t>Bogdan Shemet</t>
  </si>
  <si>
    <t>Raiko Lille</t>
  </si>
  <si>
    <t>BMW 320</t>
  </si>
  <si>
    <t>19:23</t>
  </si>
  <si>
    <t>Siim Järveots</t>
  </si>
  <si>
    <t>Priit Järveots</t>
  </si>
  <si>
    <t>BMW 328I</t>
  </si>
  <si>
    <t>Tiit Pōlluäär</t>
  </si>
  <si>
    <t>Rasmus Vaher</t>
  </si>
  <si>
    <t>BMW 325</t>
  </si>
  <si>
    <t>19:25</t>
  </si>
  <si>
    <t>Keiro Orgus</t>
  </si>
  <si>
    <t>Ulvar Orgus</t>
  </si>
  <si>
    <t>Toyota Yaris</t>
  </si>
  <si>
    <t>19:27</t>
  </si>
  <si>
    <t>19:29</t>
  </si>
  <si>
    <t>Kristo Laadre</t>
  </si>
  <si>
    <t>Martin Leemets</t>
  </si>
  <si>
    <t>19:31</t>
  </si>
  <si>
    <t>19:33</t>
  </si>
  <si>
    <t>GROSSI TOIDUKAUBAD VIRU RALLI 2018</t>
  </si>
  <si>
    <t>15.-16. juuni 2018</t>
  </si>
  <si>
    <t>9:25</t>
  </si>
  <si>
    <t>9:22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</si>
  <si>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</si>
  <si>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</si>
  <si>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</si>
  <si>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</si>
  <si>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</si>
  <si>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</si>
  <si>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</si>
  <si>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</si>
  <si>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</si>
  <si>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</si>
  <si>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</si>
  <si>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</si>
  <si>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</si>
  <si>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</si>
  <si>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</si>
  <si>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</si>
  <si>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</si>
  <si>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</si>
  <si>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</si>
  <si>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</si>
  <si>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</si>
  <si>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</si>
  <si>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</si>
  <si>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</si>
  <si>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</si>
  <si>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</si>
  <si>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</si>
  <si>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</si>
  <si>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</si>
  <si>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</si>
  <si>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</si>
  <si>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</si>
  <si>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</si>
  <si>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</si>
  <si>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</si>
  <si>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</si>
  <si>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</si>
  <si>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</si>
  <si>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</si>
  <si>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</si>
  <si>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</si>
  <si>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</si>
  <si>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</si>
  <si>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</si>
  <si>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</si>
  <si>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</si>
  <si>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</si>
  <si>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</si>
  <si>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</si>
  <si>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</si>
  <si>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</si>
  <si>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</si>
  <si>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19:35</t>
  </si>
  <si>
    <t xml:space="preserve"> 53.</t>
  </si>
  <si>
    <t xml:space="preserve"> 54.</t>
  </si>
  <si>
    <t>19:37</t>
  </si>
  <si>
    <t xml:space="preserve"> 55.</t>
  </si>
  <si>
    <t>19:38</t>
  </si>
  <si>
    <t xml:space="preserve"> 56.</t>
  </si>
  <si>
    <t>19:39</t>
  </si>
  <si>
    <t xml:space="preserve"> 57.</t>
  </si>
  <si>
    <t>19:40</t>
  </si>
  <si>
    <t xml:space="preserve"> 58.</t>
  </si>
  <si>
    <t>19:41</t>
  </si>
  <si>
    <t xml:space="preserve"> 59.</t>
  </si>
  <si>
    <t>19:42</t>
  </si>
  <si>
    <t xml:space="preserve"> 60.</t>
  </si>
  <si>
    <t>19:43</t>
  </si>
  <si>
    <t xml:space="preserve"> 61.</t>
  </si>
  <si>
    <t>19:44</t>
  </si>
  <si>
    <t xml:space="preserve"> 62.</t>
  </si>
  <si>
    <t xml:space="preserve"> 18:19</t>
  </si>
  <si>
    <t xml:space="preserve"> 18:15</t>
  </si>
  <si>
    <t xml:space="preserve"> 18:11</t>
  </si>
  <si>
    <t xml:space="preserve">S1  </t>
  </si>
  <si>
    <t xml:space="preserve">S2  </t>
  </si>
  <si>
    <t>Power Stage - Special Stage 8</t>
  </si>
  <si>
    <t>9:11</t>
  </si>
  <si>
    <t>9:15</t>
  </si>
  <si>
    <t>9:19</t>
  </si>
  <si>
    <t>Stardiprotokoll  / Startlist for Day 2 ,  TC2C</t>
  </si>
  <si>
    <t>Raul Hernandez Hernandez</t>
  </si>
  <si>
    <t>Rogelio Penate Lopez</t>
  </si>
  <si>
    <t xml:space="preserve">  1/1</t>
  </si>
  <si>
    <t>Gross/Mōlder</t>
  </si>
  <si>
    <t xml:space="preserve"> 5.58,5</t>
  </si>
  <si>
    <t xml:space="preserve"> 1.52,8</t>
  </si>
  <si>
    <t xml:space="preserve"> 7.51,3</t>
  </si>
  <si>
    <t xml:space="preserve">   1/1</t>
  </si>
  <si>
    <t>+ 0.00,0</t>
  </si>
  <si>
    <t xml:space="preserve">  2/2</t>
  </si>
  <si>
    <t>Gorban/Larens</t>
  </si>
  <si>
    <t xml:space="preserve"> 6.04,4</t>
  </si>
  <si>
    <t xml:space="preserve"> 1.53,0</t>
  </si>
  <si>
    <t xml:space="preserve"> 7.57,4</t>
  </si>
  <si>
    <t xml:space="preserve">   2/2</t>
  </si>
  <si>
    <t>+ 0.06,1</t>
  </si>
  <si>
    <t xml:space="preserve">  3/1</t>
  </si>
  <si>
    <t>Bundsen/Loshtshenikov</t>
  </si>
  <si>
    <t xml:space="preserve"> 6.08,3</t>
  </si>
  <si>
    <t xml:space="preserve"> 1.55,3</t>
  </si>
  <si>
    <t xml:space="preserve"> 8.03,6</t>
  </si>
  <si>
    <t xml:space="preserve">   3/1</t>
  </si>
  <si>
    <t xml:space="preserve">   5/1</t>
  </si>
  <si>
    <t>+ 0.12,3</t>
  </si>
  <si>
    <t xml:space="preserve">  4/1</t>
  </si>
  <si>
    <t>Berkis/Ceporjus</t>
  </si>
  <si>
    <t xml:space="preserve"> 6.10,8</t>
  </si>
  <si>
    <t xml:space="preserve"> 1.54,5</t>
  </si>
  <si>
    <t xml:space="preserve"> 8.05,3</t>
  </si>
  <si>
    <t xml:space="preserve">   4/1</t>
  </si>
  <si>
    <t>+ 0.14,0</t>
  </si>
  <si>
    <t xml:space="preserve">  5/3</t>
  </si>
  <si>
    <t>Aus/Koskinen</t>
  </si>
  <si>
    <t xml:space="preserve"> 6.11,9</t>
  </si>
  <si>
    <t xml:space="preserve"> 1.54,0</t>
  </si>
  <si>
    <t xml:space="preserve"> 8.05,9</t>
  </si>
  <si>
    <t xml:space="preserve">   5/3</t>
  </si>
  <si>
    <t xml:space="preserve">   3/3</t>
  </si>
  <si>
    <t>+ 0.14,6</t>
  </si>
  <si>
    <t xml:space="preserve">  6/4</t>
  </si>
  <si>
    <t>Koik/Simm</t>
  </si>
  <si>
    <t xml:space="preserve"> 6.14,0</t>
  </si>
  <si>
    <t xml:space="preserve"> 1.58,3</t>
  </si>
  <si>
    <t xml:space="preserve"> 8.12,3</t>
  </si>
  <si>
    <t xml:space="preserve">   6/4</t>
  </si>
  <si>
    <t>+ 0.21,0</t>
  </si>
  <si>
    <t>Murakas/Adler</t>
  </si>
  <si>
    <t xml:space="preserve"> 6.20,1</t>
  </si>
  <si>
    <t xml:space="preserve"> 1.59,4</t>
  </si>
  <si>
    <t xml:space="preserve"> 8.19,5</t>
  </si>
  <si>
    <t>+ 0.28,2</t>
  </si>
  <si>
    <t>Kers/Kapp</t>
  </si>
  <si>
    <t xml:space="preserve"> 6.26,4</t>
  </si>
  <si>
    <t xml:space="preserve"> 2.01,2</t>
  </si>
  <si>
    <t xml:space="preserve"> 8.27,6</t>
  </si>
  <si>
    <t>+ 0.36,3</t>
  </si>
  <si>
    <t>Shaymiev/Tsvetkov</t>
  </si>
  <si>
    <t xml:space="preserve"> 6.35,7</t>
  </si>
  <si>
    <t xml:space="preserve"> 1.56,5</t>
  </si>
  <si>
    <t xml:space="preserve"> 8.32,2</t>
  </si>
  <si>
    <t xml:space="preserve">   7/2</t>
  </si>
  <si>
    <t>+ 0.40,9</t>
  </si>
  <si>
    <t>Kaur/Vesiloo</t>
  </si>
  <si>
    <t xml:space="preserve"> 6.38,2</t>
  </si>
  <si>
    <t xml:space="preserve"> 1.55,8</t>
  </si>
  <si>
    <t xml:space="preserve"> 8.34,0</t>
  </si>
  <si>
    <t>+ 0.42,7</t>
  </si>
  <si>
    <t>Popov/Krylov</t>
  </si>
  <si>
    <t>Rostilov/Kurnosov</t>
  </si>
  <si>
    <t>Hernandez/Lopez</t>
  </si>
  <si>
    <t>Randmaa/Rasmussen</t>
  </si>
  <si>
    <t>Jeets/Sikk</t>
  </si>
  <si>
    <t>Kudryavtsev/Korsia</t>
  </si>
  <si>
    <t>Kasari/Kuusmaa</t>
  </si>
  <si>
    <t>Ojaperv/Talve</t>
  </si>
  <si>
    <t>Uustulnd/Pannas</t>
  </si>
  <si>
    <t>Poom/Järveoja</t>
  </si>
  <si>
    <t>Torn/Lesk</t>
  </si>
  <si>
    <t>Semenov/Iakimenko</t>
  </si>
  <si>
    <t>Mikhailov/Bashmakov</t>
  </si>
  <si>
    <t>Blums/Eglitis</t>
  </si>
  <si>
    <t>Ringenberg/Heina</t>
  </si>
  <si>
    <t>Jürimäe/Valter</t>
  </si>
  <si>
    <t>Tölp/Vihmann</t>
  </si>
  <si>
    <t>Sultanjants/Oja</t>
  </si>
  <si>
    <t>Subi/Vaasa</t>
  </si>
  <si>
    <t>Vanaselja/Liivak</t>
  </si>
  <si>
    <t>Saar/Pert</t>
  </si>
  <si>
    <t>Soe/Ahu</t>
  </si>
  <si>
    <t>Aas/Vahesaar</t>
  </si>
  <si>
    <t>Aru/Kullamäe</t>
  </si>
  <si>
    <t>Franke/Liimann</t>
  </si>
  <si>
    <t>Volkov/Gorbik</t>
  </si>
  <si>
    <t>Enok/Ojaviir</t>
  </si>
  <si>
    <t>Rodi/Märtson</t>
  </si>
  <si>
    <t>Nuiamäe/Nōlvak</t>
  </si>
  <si>
    <t>Sōmer/Jalakas</t>
  </si>
  <si>
    <t>Mesikäpp/Hōbemägi</t>
  </si>
  <si>
    <t>Karelson/Kasesalu</t>
  </si>
  <si>
    <t>Reimal/Lepp</t>
  </si>
  <si>
    <t>Vilbiks/Smorodin</t>
  </si>
  <si>
    <t>Vanik/Ojala</t>
  </si>
  <si>
    <t>Virves/Pruul</t>
  </si>
  <si>
    <t>Vähi/Andevei</t>
  </si>
  <si>
    <t>Baikov/Kleshchev</t>
  </si>
  <si>
    <t>Goldberg/Lääne</t>
  </si>
  <si>
    <t>Juhe/Ehrbach</t>
  </si>
  <si>
    <t>Udevald/Moor</t>
  </si>
  <si>
    <t>Tali/Lichtfeldt</t>
  </si>
  <si>
    <t>Ojandu/Raidma</t>
  </si>
  <si>
    <t>Shemet/Lille</t>
  </si>
  <si>
    <t>Järveots/Järveots</t>
  </si>
  <si>
    <t>Pōlluäär/Vaher</t>
  </si>
  <si>
    <t>Orgus/Orgus</t>
  </si>
  <si>
    <t>Niinemets/Allika</t>
  </si>
  <si>
    <t>Silt/Loel</t>
  </si>
  <si>
    <t>Tuberik/Vetesina</t>
  </si>
  <si>
    <t>Liukanen/Liukanen</t>
  </si>
  <si>
    <t>Laadre/Leemets</t>
  </si>
  <si>
    <t xml:space="preserve">  11/5</t>
  </si>
  <si>
    <t xml:space="preserve">  7/2</t>
  </si>
  <si>
    <t xml:space="preserve"> 6.15,4</t>
  </si>
  <si>
    <t xml:space="preserve"> 1.57,5</t>
  </si>
  <si>
    <t xml:space="preserve"> 8.12,9</t>
  </si>
  <si>
    <t xml:space="preserve">   8/3</t>
  </si>
  <si>
    <t>+ 0.21,6</t>
  </si>
  <si>
    <t xml:space="preserve">  8/3</t>
  </si>
  <si>
    <t xml:space="preserve"> 6.19,8</t>
  </si>
  <si>
    <t xml:space="preserve"> 1.57,9</t>
  </si>
  <si>
    <t xml:space="preserve"> 8.17,7</t>
  </si>
  <si>
    <t xml:space="preserve">  10/4</t>
  </si>
  <si>
    <t>+ 0.26,4</t>
  </si>
  <si>
    <t xml:space="preserve">  9/5</t>
  </si>
  <si>
    <t xml:space="preserve">   9/5</t>
  </si>
  <si>
    <t xml:space="preserve">  12/6</t>
  </si>
  <si>
    <t xml:space="preserve"> 10/2</t>
  </si>
  <si>
    <t xml:space="preserve"> 6.24,6</t>
  </si>
  <si>
    <t xml:space="preserve"> 1.57,8</t>
  </si>
  <si>
    <t xml:space="preserve"> 8.22,4</t>
  </si>
  <si>
    <t xml:space="preserve">  10/2</t>
  </si>
  <si>
    <t xml:space="preserve">   9/2</t>
  </si>
  <si>
    <t>+ 0.31,1</t>
  </si>
  <si>
    <t xml:space="preserve"> 11/4</t>
  </si>
  <si>
    <t xml:space="preserve">  11/4</t>
  </si>
  <si>
    <t xml:space="preserve"> 12/5</t>
  </si>
  <si>
    <t xml:space="preserve"> 13/6</t>
  </si>
  <si>
    <t xml:space="preserve"> 6.33,4</t>
  </si>
  <si>
    <t xml:space="preserve"> 2.02,0</t>
  </si>
  <si>
    <t xml:space="preserve"> 8.35,4</t>
  </si>
  <si>
    <t>+ 0.44,1</t>
  </si>
  <si>
    <t xml:space="preserve"> 15/1</t>
  </si>
  <si>
    <t xml:space="preserve"> 6.35,9</t>
  </si>
  <si>
    <t xml:space="preserve"> 2.04,4</t>
  </si>
  <si>
    <t xml:space="preserve"> 8.40,3</t>
  </si>
  <si>
    <t xml:space="preserve">  16/1</t>
  </si>
  <si>
    <t>+ 0.49,0</t>
  </si>
  <si>
    <t xml:space="preserve"> 6.34,7</t>
  </si>
  <si>
    <t xml:space="preserve"> 2.09,1</t>
  </si>
  <si>
    <t xml:space="preserve"> 8.43,8</t>
  </si>
  <si>
    <t>+ 0.52,5</t>
  </si>
  <si>
    <t xml:space="preserve"> 6.39,3</t>
  </si>
  <si>
    <t xml:space="preserve"> 2.04,5</t>
  </si>
  <si>
    <t xml:space="preserve">  17/2</t>
  </si>
  <si>
    <t xml:space="preserve"> 2.01,0</t>
  </si>
  <si>
    <t xml:space="preserve">  13/5</t>
  </si>
  <si>
    <t xml:space="preserve"> 6.43,9</t>
  </si>
  <si>
    <t xml:space="preserve"> 2.07,9</t>
  </si>
  <si>
    <t xml:space="preserve"> 8.51,8</t>
  </si>
  <si>
    <t xml:space="preserve">  20/4</t>
  </si>
  <si>
    <t>+ 1.00,5</t>
  </si>
  <si>
    <t xml:space="preserve"> 6.52,3</t>
  </si>
  <si>
    <t xml:space="preserve"> 2.04,6</t>
  </si>
  <si>
    <t xml:space="preserve"> 8.56,9</t>
  </si>
  <si>
    <t xml:space="preserve">  18/3</t>
  </si>
  <si>
    <t>+ 1.05,6</t>
  </si>
  <si>
    <t xml:space="preserve"> 7.04,0</t>
  </si>
  <si>
    <t xml:space="preserve"> 2.09,5</t>
  </si>
  <si>
    <t xml:space="preserve"> 22/1</t>
  </si>
  <si>
    <t xml:space="preserve"> 7.07,9</t>
  </si>
  <si>
    <t xml:space="preserve"> 2.07,5</t>
  </si>
  <si>
    <t xml:space="preserve"> 9.15,4</t>
  </si>
  <si>
    <t>+ 1.24,1</t>
  </si>
  <si>
    <t xml:space="preserve"> 7.14,6</t>
  </si>
  <si>
    <t xml:space="preserve"> 2.08,8</t>
  </si>
  <si>
    <t xml:space="preserve"> 9.23,4</t>
  </si>
  <si>
    <t xml:space="preserve">  23/2</t>
  </si>
  <si>
    <t>+ 1.32,1</t>
  </si>
  <si>
    <t xml:space="preserve">  15/6</t>
  </si>
  <si>
    <t xml:space="preserve">  33/5</t>
  </si>
  <si>
    <t xml:space="preserve">  20/2</t>
  </si>
  <si>
    <t xml:space="preserve"> 6.38,1</t>
  </si>
  <si>
    <t xml:space="preserve"> 2.06,8</t>
  </si>
  <si>
    <t xml:space="preserve"> 8.44,9</t>
  </si>
  <si>
    <t xml:space="preserve">  27/4</t>
  </si>
  <si>
    <t>+ 0.53,6</t>
  </si>
  <si>
    <t xml:space="preserve"> 6.45,1</t>
  </si>
  <si>
    <t xml:space="preserve"> 2.01,1</t>
  </si>
  <si>
    <t xml:space="preserve"> 8.46,2</t>
  </si>
  <si>
    <t xml:space="preserve">  14/1</t>
  </si>
  <si>
    <t>+ 0.54,9</t>
  </si>
  <si>
    <t xml:space="preserve"> 6.45,0</t>
  </si>
  <si>
    <t xml:space="preserve"> 2.04,8</t>
  </si>
  <si>
    <t xml:space="preserve"> 8.49,8</t>
  </si>
  <si>
    <t xml:space="preserve">  20/1</t>
  </si>
  <si>
    <t>+ 0.58,5</t>
  </si>
  <si>
    <t xml:space="preserve"> 6.46,3</t>
  </si>
  <si>
    <t xml:space="preserve"> 8.50,7</t>
  </si>
  <si>
    <t xml:space="preserve">  18/1</t>
  </si>
  <si>
    <t>+ 0.59,4</t>
  </si>
  <si>
    <t xml:space="preserve"> 23/4</t>
  </si>
  <si>
    <t xml:space="preserve">  30/4</t>
  </si>
  <si>
    <t xml:space="preserve"> 24/5</t>
  </si>
  <si>
    <t xml:space="preserve">  24/5</t>
  </si>
  <si>
    <t xml:space="preserve">  22/3</t>
  </si>
  <si>
    <t xml:space="preserve"> 25/2</t>
  </si>
  <si>
    <t xml:space="preserve"> 6.55,9</t>
  </si>
  <si>
    <t xml:space="preserve"> 2.06,1</t>
  </si>
  <si>
    <t xml:space="preserve"> 9.02,0</t>
  </si>
  <si>
    <t xml:space="preserve">  26/2</t>
  </si>
  <si>
    <t xml:space="preserve">  25/3</t>
  </si>
  <si>
    <t>+ 1.10,7</t>
  </si>
  <si>
    <t xml:space="preserve"> 26/3</t>
  </si>
  <si>
    <t xml:space="preserve"> 6.56,9</t>
  </si>
  <si>
    <t xml:space="preserve"> 2.05,7</t>
  </si>
  <si>
    <t xml:space="preserve"> 9.02,6</t>
  </si>
  <si>
    <t xml:space="preserve">  24/3</t>
  </si>
  <si>
    <t>+ 1.11,3</t>
  </si>
  <si>
    <t xml:space="preserve"> 27/2</t>
  </si>
  <si>
    <t xml:space="preserve"> 6.55,8</t>
  </si>
  <si>
    <t xml:space="preserve"> 9.03,3</t>
  </si>
  <si>
    <t xml:space="preserve">  28/2</t>
  </si>
  <si>
    <t>+ 1.12,0</t>
  </si>
  <si>
    <t xml:space="preserve"> 7.02,3</t>
  </si>
  <si>
    <t xml:space="preserve"> 9.06,8</t>
  </si>
  <si>
    <t>+ 1.15,5</t>
  </si>
  <si>
    <t xml:space="preserve"> 6.58,4</t>
  </si>
  <si>
    <t xml:space="preserve"> 2.09,6</t>
  </si>
  <si>
    <t xml:space="preserve"> 9.08,0</t>
  </si>
  <si>
    <t xml:space="preserve">  28/4</t>
  </si>
  <si>
    <t>+ 1.16,7</t>
  </si>
  <si>
    <t xml:space="preserve"> 7.04,4</t>
  </si>
  <si>
    <t xml:space="preserve"> 2.03,8</t>
  </si>
  <si>
    <t xml:space="preserve"> 9.08,2</t>
  </si>
  <si>
    <t xml:space="preserve">  31/4</t>
  </si>
  <si>
    <t>+ 1.16,9</t>
  </si>
  <si>
    <t xml:space="preserve">  28/1</t>
  </si>
  <si>
    <t xml:space="preserve"> 7.08,7</t>
  </si>
  <si>
    <t xml:space="preserve"> 2.08,2</t>
  </si>
  <si>
    <t xml:space="preserve"> 7.12,4</t>
  </si>
  <si>
    <t xml:space="preserve"> 9.18,5</t>
  </si>
  <si>
    <t xml:space="preserve">  34/5</t>
  </si>
  <si>
    <t xml:space="preserve">  25/4</t>
  </si>
  <si>
    <t>+ 1.27,2</t>
  </si>
  <si>
    <t xml:space="preserve">  32/2</t>
  </si>
  <si>
    <t xml:space="preserve">  27/2</t>
  </si>
  <si>
    <t xml:space="preserve"> 28/4</t>
  </si>
  <si>
    <t xml:space="preserve"> 6.55,7</t>
  </si>
  <si>
    <t xml:space="preserve"> 9.05,3</t>
  </si>
  <si>
    <t xml:space="preserve">  36/5</t>
  </si>
  <si>
    <t>+ 1.14,0</t>
  </si>
  <si>
    <t xml:space="preserve"> 29/3</t>
  </si>
  <si>
    <t xml:space="preserve"> 30/5</t>
  </si>
  <si>
    <t xml:space="preserve"> 31/4</t>
  </si>
  <si>
    <t xml:space="preserve">  35/6</t>
  </si>
  <si>
    <t xml:space="preserve"> 33/1</t>
  </si>
  <si>
    <t xml:space="preserve">  35/1</t>
  </si>
  <si>
    <t xml:space="preserve"> 34/4</t>
  </si>
  <si>
    <t xml:space="preserve"> 2.13,3</t>
  </si>
  <si>
    <t xml:space="preserve"> 9.15,6</t>
  </si>
  <si>
    <t xml:space="preserve">  38/5</t>
  </si>
  <si>
    <t>+ 1.24,3</t>
  </si>
  <si>
    <t xml:space="preserve">  38/6</t>
  </si>
  <si>
    <t xml:space="preserve"> 2.14,4</t>
  </si>
  <si>
    <t xml:space="preserve">  40/2</t>
  </si>
  <si>
    <t xml:space="preserve"> 7.15,3</t>
  </si>
  <si>
    <t xml:space="preserve"> 2.09,4</t>
  </si>
  <si>
    <t xml:space="preserve"> 9.24,7</t>
  </si>
  <si>
    <t xml:space="preserve">  41/5</t>
  </si>
  <si>
    <t>+ 1.33,4</t>
  </si>
  <si>
    <t xml:space="preserve"> 7.10,8</t>
  </si>
  <si>
    <t xml:space="preserve"> 2.15,7</t>
  </si>
  <si>
    <t xml:space="preserve"> 9.26,5</t>
  </si>
  <si>
    <t xml:space="preserve">  37/1</t>
  </si>
  <si>
    <t xml:space="preserve">  42/2</t>
  </si>
  <si>
    <t>+ 1.35,2</t>
  </si>
  <si>
    <t xml:space="preserve"> 7.13,6</t>
  </si>
  <si>
    <t xml:space="preserve"> 2.14,7</t>
  </si>
  <si>
    <t xml:space="preserve"> 9.28,3</t>
  </si>
  <si>
    <t xml:space="preserve">  39/4</t>
  </si>
  <si>
    <t>+ 1.37,0</t>
  </si>
  <si>
    <t xml:space="preserve"> 7.18,2</t>
  </si>
  <si>
    <t xml:space="preserve"> 2.13,9</t>
  </si>
  <si>
    <t xml:space="preserve"> 9.32,1</t>
  </si>
  <si>
    <t xml:space="preserve">  39/1</t>
  </si>
  <si>
    <t>+ 1.40,8</t>
  </si>
  <si>
    <t xml:space="preserve"> 7.41,7</t>
  </si>
  <si>
    <t xml:space="preserve"> 2.22,6</t>
  </si>
  <si>
    <t>10.04,3</t>
  </si>
  <si>
    <t xml:space="preserve">  45/7</t>
  </si>
  <si>
    <t>+ 2.13,0</t>
  </si>
  <si>
    <t xml:space="preserve"> 7.54,1</t>
  </si>
  <si>
    <t xml:space="preserve"> 2.17,5</t>
  </si>
  <si>
    <t>10.11,6</t>
  </si>
  <si>
    <t xml:space="preserve">  44/5</t>
  </si>
  <si>
    <t>+ 2.20,3</t>
  </si>
  <si>
    <t xml:space="preserve"> 7.59,9</t>
  </si>
  <si>
    <t xml:space="preserve"> 2.27,8</t>
  </si>
  <si>
    <t>10.27,7</t>
  </si>
  <si>
    <t>+ 2.36,4</t>
  </si>
  <si>
    <t xml:space="preserve"> 8.29,6</t>
  </si>
  <si>
    <t xml:space="preserve"> 2.19,8</t>
  </si>
  <si>
    <t>10.49,4</t>
  </si>
  <si>
    <t xml:space="preserve">  44/6</t>
  </si>
  <si>
    <t>+ 2.58,1</t>
  </si>
  <si>
    <t xml:space="preserve"> 35/6</t>
  </si>
  <si>
    <t xml:space="preserve">  41/3</t>
  </si>
  <si>
    <t xml:space="preserve">  43/2</t>
  </si>
  <si>
    <t xml:space="preserve">  42/4</t>
  </si>
  <si>
    <t xml:space="preserve"> 7.40,2</t>
  </si>
  <si>
    <t xml:space="preserve"> 9.54,1</t>
  </si>
  <si>
    <t xml:space="preserve">  39/6</t>
  </si>
  <si>
    <t>+ 2.02,8</t>
  </si>
  <si>
    <t xml:space="preserve"> 7.37,3</t>
  </si>
  <si>
    <t xml:space="preserve"> 2.17,7</t>
  </si>
  <si>
    <t xml:space="preserve"> 9.55,0</t>
  </si>
  <si>
    <t>+ 2.03,7</t>
  </si>
  <si>
    <t xml:space="preserve"> 7.35,6</t>
  </si>
  <si>
    <t xml:space="preserve"> 2.23,0</t>
  </si>
  <si>
    <t xml:space="preserve"> 9.58,6</t>
  </si>
  <si>
    <t xml:space="preserve">  43/1</t>
  </si>
  <si>
    <t xml:space="preserve">  50/2</t>
  </si>
  <si>
    <t>+ 2.07,3</t>
  </si>
  <si>
    <t xml:space="preserve"> 7.43,7</t>
  </si>
  <si>
    <t xml:space="preserve"> 2.19,2</t>
  </si>
  <si>
    <t>10.02,9</t>
  </si>
  <si>
    <t xml:space="preserve">  47/1</t>
  </si>
  <si>
    <t>+ 2.11,6</t>
  </si>
  <si>
    <t xml:space="preserve">  46/8</t>
  </si>
  <si>
    <t xml:space="preserve">  49/9</t>
  </si>
  <si>
    <t xml:space="preserve"> 48/3</t>
  </si>
  <si>
    <t xml:space="preserve"> 7.57,7</t>
  </si>
  <si>
    <t xml:space="preserve"> 2.18,6</t>
  </si>
  <si>
    <t>10.16,3</t>
  </si>
  <si>
    <t xml:space="preserve">  49/3</t>
  </si>
  <si>
    <t xml:space="preserve">  46/3</t>
  </si>
  <si>
    <t>+ 2.25,0</t>
  </si>
  <si>
    <t xml:space="preserve"> 7.58,1</t>
  </si>
  <si>
    <t xml:space="preserve"> 2.26,9</t>
  </si>
  <si>
    <t>10.25,0</t>
  </si>
  <si>
    <t xml:space="preserve">  50/3</t>
  </si>
  <si>
    <t xml:space="preserve">  51/3</t>
  </si>
  <si>
    <t>+ 2.33,7</t>
  </si>
  <si>
    <t xml:space="preserve">  52/6</t>
  </si>
  <si>
    <t xml:space="preserve">  48/8</t>
  </si>
  <si>
    <t xml:space="preserve"> 8.35,2</t>
  </si>
  <si>
    <t xml:space="preserve"> 2.29,6</t>
  </si>
  <si>
    <t>11.04,8</t>
  </si>
  <si>
    <t xml:space="preserve">  53/4</t>
  </si>
  <si>
    <t>+ 3.13,5</t>
  </si>
  <si>
    <t xml:space="preserve"> 8.30,5</t>
  </si>
  <si>
    <t xml:space="preserve"> 2.36,6</t>
  </si>
  <si>
    <t>11.07,1</t>
  </si>
  <si>
    <t>+ 3.15,8</t>
  </si>
  <si>
    <t xml:space="preserve"> 2.31,1</t>
  </si>
  <si>
    <t>11.17,3</t>
  </si>
  <si>
    <t>+ 3.26,0</t>
  </si>
  <si>
    <t xml:space="preserve"> 8.35,8</t>
  </si>
  <si>
    <t xml:space="preserve"> 2.55,5</t>
  </si>
  <si>
    <t>11.31,3</t>
  </si>
  <si>
    <t>+ 3.40,0</t>
  </si>
  <si>
    <t xml:space="preserve">  39</t>
  </si>
  <si>
    <t>ENGINE</t>
  </si>
  <si>
    <t>TC2A</t>
  </si>
  <si>
    <t xml:space="preserve">  48/2</t>
  </si>
  <si>
    <t xml:space="preserve">  51/5</t>
  </si>
  <si>
    <t xml:space="preserve">  52/4</t>
  </si>
  <si>
    <t xml:space="preserve"> 7.51,5</t>
  </si>
  <si>
    <t xml:space="preserve"> 2.29,3</t>
  </si>
  <si>
    <t xml:space="preserve">  54/6</t>
  </si>
  <si>
    <t xml:space="preserve">  55/10</t>
  </si>
  <si>
    <t xml:space="preserve">  58/6</t>
  </si>
  <si>
    <t xml:space="preserve">  54/4</t>
  </si>
  <si>
    <t xml:space="preserve">  57/5</t>
  </si>
  <si>
    <t xml:space="preserve">  56/6</t>
  </si>
  <si>
    <t xml:space="preserve">  60/8</t>
  </si>
  <si>
    <t xml:space="preserve">  55/5</t>
  </si>
  <si>
    <t xml:space="preserve">  59/7</t>
  </si>
  <si>
    <t xml:space="preserve">  57/7</t>
  </si>
  <si>
    <t xml:space="preserve"> 7.41,8</t>
  </si>
  <si>
    <t xml:space="preserve">  47/9</t>
  </si>
  <si>
    <t xml:space="preserve"> 7.47,3</t>
  </si>
  <si>
    <t xml:space="preserve"> 8.29,8</t>
  </si>
  <si>
    <t xml:space="preserve">  56/5</t>
  </si>
  <si>
    <t>OFF</t>
  </si>
  <si>
    <t>15.20,8</t>
  </si>
  <si>
    <t xml:space="preserve"> 5.00</t>
  </si>
  <si>
    <t>+ 7.29,5</t>
  </si>
  <si>
    <t>Pärna</t>
  </si>
  <si>
    <t xml:space="preserve"> 118.69 km/h</t>
  </si>
  <si>
    <t xml:space="preserve">  99.44 km/h</t>
  </si>
  <si>
    <t xml:space="preserve"> 114.76 km/h</t>
  </si>
  <si>
    <t xml:space="preserve"> 115.54 km/h</t>
  </si>
  <si>
    <t xml:space="preserve"> 105.07 km/h</t>
  </si>
  <si>
    <t xml:space="preserve"> 108.16 km/h</t>
  </si>
  <si>
    <t xml:space="preserve"> 107.48 km/h</t>
  </si>
  <si>
    <t xml:space="preserve"> 104.73 km/h</t>
  </si>
  <si>
    <t xml:space="preserve">  98.77 km/h</t>
  </si>
  <si>
    <t xml:space="preserve">  93.40 km/h</t>
  </si>
  <si>
    <t>11.82 km</t>
  </si>
  <si>
    <t xml:space="preserve">  2 Gross/Mōlder</t>
  </si>
  <si>
    <t xml:space="preserve"> 17 Kudryavtsev/Korsia</t>
  </si>
  <si>
    <t xml:space="preserve">  7 Berkis/Ceporjus</t>
  </si>
  <si>
    <t xml:space="preserve">  6 Bundsen/Loshtshenikov</t>
  </si>
  <si>
    <t xml:space="preserve"> 28 Tölp/Vihmann</t>
  </si>
  <si>
    <t xml:space="preserve"> 22 Torn/Lesk</t>
  </si>
  <si>
    <t xml:space="preserve"> 26 Ringenberg/Heina</t>
  </si>
  <si>
    <t xml:space="preserve"> 32 Saar/Pert</t>
  </si>
  <si>
    <t xml:space="preserve"> 49 Baikov/Kleshchev</t>
  </si>
  <si>
    <t xml:space="preserve"> 59 Niinemets/Allika</t>
  </si>
  <si>
    <t>SS2</t>
  </si>
  <si>
    <t>Kunda</t>
  </si>
  <si>
    <t xml:space="preserve">  74.36 km/h</t>
  </si>
  <si>
    <t xml:space="preserve">  65.79 km/h</t>
  </si>
  <si>
    <t xml:space="preserve">  73.26 km/h</t>
  </si>
  <si>
    <t xml:space="preserve">  72.75 km/h</t>
  </si>
  <si>
    <t xml:space="preserve">  67.37 km/h</t>
  </si>
  <si>
    <t xml:space="preserve">  68.75 km/h</t>
  </si>
  <si>
    <t xml:space="preserve">  69.27 km/h</t>
  </si>
  <si>
    <t xml:space="preserve">  67.43 km/h</t>
  </si>
  <si>
    <t xml:space="preserve">  62.64 km/h</t>
  </si>
  <si>
    <t xml:space="preserve">  60.26 km/h</t>
  </si>
  <si>
    <t xml:space="preserve"> 2.33 km</t>
  </si>
  <si>
    <t xml:space="preserve"> 30 Subi/Vaasa</t>
  </si>
  <si>
    <t xml:space="preserve"> 31 Vanaselja/Liivak</t>
  </si>
  <si>
    <t xml:space="preserve"> 45 Vilbiks/Smorodin</t>
  </si>
  <si>
    <t xml:space="preserve"> 61 Tuberik/Vetesina</t>
  </si>
  <si>
    <t xml:space="preserve"> 5.01,1</t>
  </si>
  <si>
    <t>12.42,9</t>
  </si>
  <si>
    <t xml:space="preserve">  58/10</t>
  </si>
  <si>
    <t>+ 4.51,6</t>
  </si>
  <si>
    <t xml:space="preserve"> 5.19,2</t>
  </si>
  <si>
    <t>13.06,5</t>
  </si>
  <si>
    <t>+ 5.15,2</t>
  </si>
  <si>
    <t xml:space="preserve"> 58/4</t>
  </si>
  <si>
    <t xml:space="preserve"> 59/5</t>
  </si>
  <si>
    <t xml:space="preserve"> 6.30,4</t>
  </si>
  <si>
    <t xml:space="preserve"> 8.31,4</t>
  </si>
  <si>
    <t xml:space="preserve">  12/5</t>
  </si>
  <si>
    <t>+ 0.40,1</t>
  </si>
  <si>
    <t xml:space="preserve"> 14/6</t>
  </si>
  <si>
    <t xml:space="preserve">  18/6</t>
  </si>
  <si>
    <t xml:space="preserve">  13/1</t>
  </si>
  <si>
    <t xml:space="preserve"> 16/1</t>
  </si>
  <si>
    <t xml:space="preserve"> 17/2</t>
  </si>
  <si>
    <t xml:space="preserve">  14/2</t>
  </si>
  <si>
    <t xml:space="preserve"> 18/3</t>
  </si>
  <si>
    <t xml:space="preserve">  19/3</t>
  </si>
  <si>
    <t xml:space="preserve"> 19/2</t>
  </si>
  <si>
    <t xml:space="preserve"> 20/3</t>
  </si>
  <si>
    <t xml:space="preserve"> 21/1</t>
  </si>
  <si>
    <t xml:space="preserve">  21/1</t>
  </si>
  <si>
    <t xml:space="preserve">  23/1</t>
  </si>
  <si>
    <t xml:space="preserve"> 36/2</t>
  </si>
  <si>
    <t xml:space="preserve"> 37/5</t>
  </si>
  <si>
    <t xml:space="preserve"> 38/1</t>
  </si>
  <si>
    <t xml:space="preserve"> 39/4</t>
  </si>
  <si>
    <t xml:space="preserve"> 40/2</t>
  </si>
  <si>
    <t xml:space="preserve"> 41/6</t>
  </si>
  <si>
    <t xml:space="preserve"> 42/7</t>
  </si>
  <si>
    <t xml:space="preserve"> 43/1</t>
  </si>
  <si>
    <t xml:space="preserve"> 44/2</t>
  </si>
  <si>
    <t xml:space="preserve"> 45/8</t>
  </si>
  <si>
    <t xml:space="preserve"> 46/5</t>
  </si>
  <si>
    <t xml:space="preserve"> 47/3</t>
  </si>
  <si>
    <t xml:space="preserve"> 49/6</t>
  </si>
  <si>
    <t xml:space="preserve"> 50/9</t>
  </si>
  <si>
    <t xml:space="preserve"> 51/4</t>
  </si>
  <si>
    <t xml:space="preserve"> 52/5</t>
  </si>
  <si>
    <t xml:space="preserve"> 53/6</t>
  </si>
  <si>
    <t xml:space="preserve"> 54/7</t>
  </si>
  <si>
    <t xml:space="preserve"> 55/10</t>
  </si>
  <si>
    <t xml:space="preserve"> 56/8</t>
  </si>
  <si>
    <t>14.13,5</t>
  </si>
  <si>
    <t>+ 6.22,2</t>
  </si>
  <si>
    <t xml:space="preserve">  31/3</t>
  </si>
  <si>
    <t xml:space="preserve">  30/5</t>
  </si>
  <si>
    <t xml:space="preserve">  34/4</t>
  </si>
  <si>
    <t xml:space="preserve"> 32/3</t>
  </si>
  <si>
    <t xml:space="preserve"> 9.11,3</t>
  </si>
  <si>
    <t xml:space="preserve">  28/3</t>
  </si>
  <si>
    <t>+ 1.20,0</t>
  </si>
  <si>
    <t xml:space="preserve">  33/6</t>
  </si>
  <si>
    <t>Superrally</t>
  </si>
  <si>
    <t>5.00</t>
  </si>
  <si>
    <t xml:space="preserve"> 9:30</t>
  </si>
  <si>
    <t xml:space="preserve"> 9:32</t>
  </si>
  <si>
    <t xml:space="preserve"> 9:34</t>
  </si>
  <si>
    <t xml:space="preserve"> 9:36</t>
  </si>
  <si>
    <t xml:space="preserve"> 9:38</t>
  </si>
  <si>
    <t xml:space="preserve"> 9:40</t>
  </si>
  <si>
    <t xml:space="preserve"> 9:42</t>
  </si>
  <si>
    <t xml:space="preserve"> 9:44</t>
  </si>
  <si>
    <t xml:space="preserve"> 9:46</t>
  </si>
  <si>
    <t xml:space="preserve"> 9:48</t>
  </si>
  <si>
    <t xml:space="preserve"> 9:50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</si>
  <si>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</si>
  <si>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</si>
  <si>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</si>
  <si>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</si>
  <si>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</si>
  <si>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</si>
  <si>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</si>
  <si>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</si>
  <si>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</si>
  <si>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</si>
  <si>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</si>
  <si>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</si>
  <si>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</si>
  <si>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</si>
  <si>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</si>
  <si>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</si>
  <si>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</si>
  <si>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</si>
  <si>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</si>
  <si>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</si>
  <si>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</si>
  <si>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</si>
  <si>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</si>
  <si>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</si>
  <si>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</si>
  <si>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</si>
  <si>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</si>
  <si>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</si>
  <si>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</si>
  <si>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</si>
  <si>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</si>
  <si>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</si>
  <si>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</si>
  <si>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</si>
  <si>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</si>
  <si>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</si>
  <si>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</si>
  <si>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</si>
  <si>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</si>
  <si>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</si>
  <si>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</si>
  <si>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</si>
  <si>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</si>
  <si>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</si>
  <si>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</si>
  <si>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</si>
  <si>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 xml:space="preserve"> 9:51</t>
  </si>
  <si>
    <t xml:space="preserve">  59/8</t>
  </si>
  <si>
    <t xml:space="preserve"> 57/6</t>
  </si>
  <si>
    <t>ROLLGAGE</t>
  </si>
  <si>
    <t xml:space="preserve">  23</t>
  </si>
  <si>
    <t>SS1S</t>
  </si>
  <si>
    <t xml:space="preserve">  51</t>
  </si>
  <si>
    <t xml:space="preserve">  54</t>
  </si>
  <si>
    <t>SS1F</t>
  </si>
  <si>
    <t xml:space="preserve"> 5.45,2</t>
  </si>
  <si>
    <t xml:space="preserve"> 8.45,2</t>
  </si>
  <si>
    <t xml:space="preserve"> 5.45,9</t>
  </si>
  <si>
    <t xml:space="preserve"> 8.54,2</t>
  </si>
  <si>
    <t xml:space="preserve"> 5.57,3</t>
  </si>
  <si>
    <t xml:space="preserve"> 9.07,0</t>
  </si>
  <si>
    <t xml:space="preserve"> 9.08,1</t>
  </si>
  <si>
    <t xml:space="preserve"> 6.00,8</t>
  </si>
  <si>
    <t xml:space="preserve"> 9.12,8</t>
  </si>
  <si>
    <t xml:space="preserve"> 6.07,2</t>
  </si>
  <si>
    <t xml:space="preserve"> 9.19,8</t>
  </si>
  <si>
    <t xml:space="preserve"> 6.08,0</t>
  </si>
  <si>
    <t xml:space="preserve"> 9.21,2</t>
  </si>
  <si>
    <t xml:space="preserve">   8/5</t>
  </si>
  <si>
    <t xml:space="preserve"> 5.56,5</t>
  </si>
  <si>
    <t xml:space="preserve"> 9.14,2</t>
  </si>
  <si>
    <t xml:space="preserve">  9/3</t>
  </si>
  <si>
    <t xml:space="preserve"> 9.27,8</t>
  </si>
  <si>
    <t xml:space="preserve">  10/3</t>
  </si>
  <si>
    <t xml:space="preserve"> 9.26,8</t>
  </si>
  <si>
    <t xml:space="preserve"> 6.18,4</t>
  </si>
  <si>
    <t xml:space="preserve"> 9.32,0</t>
  </si>
  <si>
    <t xml:space="preserve">  12/4</t>
  </si>
  <si>
    <t xml:space="preserve"> 6.15,9</t>
  </si>
  <si>
    <t xml:space="preserve"> 9.40,2</t>
  </si>
  <si>
    <t xml:space="preserve">  15/5</t>
  </si>
  <si>
    <t xml:space="preserve"> 6.20,8</t>
  </si>
  <si>
    <t xml:space="preserve"> 9.34,1</t>
  </si>
  <si>
    <t xml:space="preserve">  15/1</t>
  </si>
  <si>
    <t xml:space="preserve"> 6.20,4</t>
  </si>
  <si>
    <t xml:space="preserve"> 9.45,9</t>
  </si>
  <si>
    <t xml:space="preserve"> 6.24,8</t>
  </si>
  <si>
    <t xml:space="preserve">  11/1</t>
  </si>
  <si>
    <t xml:space="preserve"> 6.19,7</t>
  </si>
  <si>
    <t xml:space="preserve"> 9.38,7</t>
  </si>
  <si>
    <t xml:space="preserve"> 6.21,7</t>
  </si>
  <si>
    <t xml:space="preserve"> 9.43,9</t>
  </si>
  <si>
    <t xml:space="preserve">  16/2</t>
  </si>
  <si>
    <t xml:space="preserve"> 6.26,2</t>
  </si>
  <si>
    <t xml:space="preserve"> 9.44,8</t>
  </si>
  <si>
    <t xml:space="preserve">  17/3</t>
  </si>
  <si>
    <t xml:space="preserve"> 6.25,4</t>
  </si>
  <si>
    <t xml:space="preserve"> 20/4</t>
  </si>
  <si>
    <t>10.04,0</t>
  </si>
  <si>
    <t xml:space="preserve"> 21/5</t>
  </si>
  <si>
    <t xml:space="preserve"> 6.32,4</t>
  </si>
  <si>
    <t xml:space="preserve"> 7.00,0</t>
  </si>
  <si>
    <t>10.51,5</t>
  </si>
  <si>
    <t xml:space="preserve"> 6.46,9</t>
  </si>
  <si>
    <t>14.01,4</t>
  </si>
  <si>
    <t>10.17,9</t>
  </si>
  <si>
    <t>11.26,4</t>
  </si>
  <si>
    <t xml:space="preserve">  21/3</t>
  </si>
  <si>
    <t xml:space="preserve"> 6.32,7</t>
  </si>
  <si>
    <t xml:space="preserve"> 9.46,3</t>
  </si>
  <si>
    <t xml:space="preserve">  24/1</t>
  </si>
  <si>
    <t xml:space="preserve">  19/1</t>
  </si>
  <si>
    <t xml:space="preserve"> 6.30,5</t>
  </si>
  <si>
    <t xml:space="preserve"> 9.48,3</t>
  </si>
  <si>
    <t xml:space="preserve">  21/2</t>
  </si>
  <si>
    <t xml:space="preserve"> 6.34,8</t>
  </si>
  <si>
    <t xml:space="preserve"> 9.55,3</t>
  </si>
  <si>
    <t xml:space="preserve">  25/2</t>
  </si>
  <si>
    <t xml:space="preserve">  22/2</t>
  </si>
  <si>
    <t xml:space="preserve"> 23/3</t>
  </si>
  <si>
    <t xml:space="preserve"> 9.58,4</t>
  </si>
  <si>
    <t xml:space="preserve">  23/3</t>
  </si>
  <si>
    <t xml:space="preserve"> 24/4</t>
  </si>
  <si>
    <t xml:space="preserve">  28/5</t>
  </si>
  <si>
    <t xml:space="preserve">  26/4</t>
  </si>
  <si>
    <t xml:space="preserve"> 6.27,8</t>
  </si>
  <si>
    <t>10.01,7</t>
  </si>
  <si>
    <t xml:space="preserve"> 6.36,7</t>
  </si>
  <si>
    <t xml:space="preserve"> 9.59,4</t>
  </si>
  <si>
    <t xml:space="preserve">  24/4</t>
  </si>
  <si>
    <t xml:space="preserve">  23/4</t>
  </si>
  <si>
    <t xml:space="preserve"> 6.40,7</t>
  </si>
  <si>
    <t>10.10,5</t>
  </si>
  <si>
    <t xml:space="preserve">  29/3</t>
  </si>
  <si>
    <t xml:space="preserve"> 6.44,5</t>
  </si>
  <si>
    <t>10.11,0</t>
  </si>
  <si>
    <t xml:space="preserve"> 30/4</t>
  </si>
  <si>
    <t xml:space="preserve"> 6.30,9</t>
  </si>
  <si>
    <t>10.09,0</t>
  </si>
  <si>
    <t xml:space="preserve">  27/3</t>
  </si>
  <si>
    <t xml:space="preserve"> 31/5</t>
  </si>
  <si>
    <t xml:space="preserve"> 6.46,7</t>
  </si>
  <si>
    <t>10.09,2</t>
  </si>
  <si>
    <t xml:space="preserve">  32/5</t>
  </si>
  <si>
    <t xml:space="preserve"> 6.42,1</t>
  </si>
  <si>
    <t>10.12,7</t>
  </si>
  <si>
    <t xml:space="preserve">  31/5</t>
  </si>
  <si>
    <t xml:space="preserve"> 6.54,1</t>
  </si>
  <si>
    <t>10.18,4</t>
  </si>
  <si>
    <t xml:space="preserve"> 6.52,7</t>
  </si>
  <si>
    <t>10.16,2</t>
  </si>
  <si>
    <t xml:space="preserve">  32/4</t>
  </si>
  <si>
    <t xml:space="preserve"> 6.53,0</t>
  </si>
  <si>
    <t>10.21,2</t>
  </si>
  <si>
    <t xml:space="preserve">  34/1</t>
  </si>
  <si>
    <t xml:space="preserve">  37/2</t>
  </si>
  <si>
    <t xml:space="preserve">  36/1</t>
  </si>
  <si>
    <t xml:space="preserve">  33/1</t>
  </si>
  <si>
    <t xml:space="preserve">  37/6</t>
  </si>
  <si>
    <t xml:space="preserve">   6/1</t>
  </si>
  <si>
    <t xml:space="preserve">   7/5</t>
  </si>
  <si>
    <t xml:space="preserve">   8/2</t>
  </si>
  <si>
    <t xml:space="preserve">   9/6</t>
  </si>
  <si>
    <t xml:space="preserve">  11/3</t>
  </si>
  <si>
    <t xml:space="preserve">  18/2</t>
  </si>
  <si>
    <t xml:space="preserve">  20/3</t>
  </si>
  <si>
    <t xml:space="preserve">  25/1</t>
  </si>
  <si>
    <t xml:space="preserve">  29/5</t>
  </si>
  <si>
    <t xml:space="preserve">  30/3</t>
  </si>
  <si>
    <t xml:space="preserve">  35/4</t>
  </si>
  <si>
    <t xml:space="preserve"> 7.06,7</t>
  </si>
  <si>
    <t>11.09,2</t>
  </si>
  <si>
    <t xml:space="preserve"> 38/7</t>
  </si>
  <si>
    <t xml:space="preserve"> 7.06,8</t>
  </si>
  <si>
    <t>11.15,7</t>
  </si>
  <si>
    <t xml:space="preserve">  41/7</t>
  </si>
  <si>
    <t xml:space="preserve">  39/7</t>
  </si>
  <si>
    <t xml:space="preserve"> 7.24,0</t>
  </si>
  <si>
    <t>11.49,3</t>
  </si>
  <si>
    <t xml:space="preserve">  43/3</t>
  </si>
  <si>
    <t xml:space="preserve"> 7.06,2</t>
  </si>
  <si>
    <t xml:space="preserve"> 7.25,2</t>
  </si>
  <si>
    <t xml:space="preserve"> 7.29,2</t>
  </si>
  <si>
    <t xml:space="preserve">  44/2</t>
  </si>
  <si>
    <t xml:space="preserve"> 7.50,6</t>
  </si>
  <si>
    <t xml:space="preserve"> 45/6</t>
  </si>
  <si>
    <t xml:space="preserve">  41/6</t>
  </si>
  <si>
    <t xml:space="preserve"> 7.48,5</t>
  </si>
  <si>
    <t xml:space="preserve">  46/4</t>
  </si>
  <si>
    <t xml:space="preserve"> 5.58,2</t>
  </si>
  <si>
    <t>63.43,6</t>
  </si>
  <si>
    <t xml:space="preserve"> 6.20</t>
  </si>
  <si>
    <t xml:space="preserve">   5/4</t>
  </si>
  <si>
    <t xml:space="preserve">  36/4</t>
  </si>
  <si>
    <t xml:space="preserve">  39/2</t>
  </si>
  <si>
    <t xml:space="preserve">  42/7</t>
  </si>
  <si>
    <t xml:space="preserve">  46/2</t>
  </si>
  <si>
    <t xml:space="preserve">  40/5</t>
  </si>
  <si>
    <t xml:space="preserve"> 7.18,3</t>
  </si>
  <si>
    <t xml:space="preserve">  44/1</t>
  </si>
  <si>
    <t xml:space="preserve">  42/1</t>
  </si>
  <si>
    <t xml:space="preserve"> 42/3</t>
  </si>
  <si>
    <t xml:space="preserve">  47/3</t>
  </si>
  <si>
    <t xml:space="preserve">  49/6</t>
  </si>
  <si>
    <t xml:space="preserve">  43/5</t>
  </si>
  <si>
    <t xml:space="preserve"> 7.25,3</t>
  </si>
  <si>
    <t xml:space="preserve">  48/3</t>
  </si>
  <si>
    <t xml:space="preserve"> 7.50,0</t>
  </si>
  <si>
    <t xml:space="preserve">  52/5</t>
  </si>
  <si>
    <t xml:space="preserve"> 7.49,7</t>
  </si>
  <si>
    <t xml:space="preserve">  51/4</t>
  </si>
  <si>
    <t xml:space="preserve">  53/9</t>
  </si>
  <si>
    <t xml:space="preserve"> 8.13,4</t>
  </si>
  <si>
    <t xml:space="preserve"> 8.23,8</t>
  </si>
  <si>
    <t xml:space="preserve">  55/7</t>
  </si>
  <si>
    <t xml:space="preserve">  50/4</t>
  </si>
  <si>
    <t xml:space="preserve">  53/6</t>
  </si>
  <si>
    <t xml:space="preserve"> 6.47,9</t>
  </si>
  <si>
    <t xml:space="preserve"> 7.13,4</t>
  </si>
  <si>
    <t xml:space="preserve">  43/8</t>
  </si>
  <si>
    <t>13.06,9</t>
  </si>
  <si>
    <t xml:space="preserve">  57/8</t>
  </si>
  <si>
    <t>TECHNICAL</t>
  </si>
  <si>
    <t xml:space="preserve">  51/8</t>
  </si>
  <si>
    <t xml:space="preserve">  37/4</t>
  </si>
  <si>
    <t xml:space="preserve">  54/2</t>
  </si>
  <si>
    <t xml:space="preserve">  55/6</t>
  </si>
  <si>
    <t xml:space="preserve">  4</t>
  </si>
  <si>
    <t>TC4A</t>
  </si>
  <si>
    <t>38 min. late</t>
  </si>
  <si>
    <t xml:space="preserve"> 16</t>
  </si>
  <si>
    <t>6 min. late</t>
  </si>
  <si>
    <t xml:space="preserve"> 1.00</t>
  </si>
  <si>
    <t xml:space="preserve">  44</t>
  </si>
  <si>
    <t>SS4S</t>
  </si>
  <si>
    <t xml:space="preserve">  48</t>
  </si>
  <si>
    <t xml:space="preserve">  56</t>
  </si>
  <si>
    <t>TC2C</t>
  </si>
  <si>
    <t>10.05,5</t>
  </si>
  <si>
    <t xml:space="preserve">  27/5</t>
  </si>
  <si>
    <t xml:space="preserve">  29/4</t>
  </si>
  <si>
    <t xml:space="preserve">  34/6</t>
  </si>
  <si>
    <t xml:space="preserve">  33/4</t>
  </si>
  <si>
    <t>11.46,9</t>
  </si>
  <si>
    <t xml:space="preserve"> 8.37,1</t>
  </si>
  <si>
    <t>11.54,2</t>
  </si>
  <si>
    <t xml:space="preserve"> 8.44,2</t>
  </si>
  <si>
    <t>12.21,5</t>
  </si>
  <si>
    <t xml:space="preserve"> 9.01,2</t>
  </si>
  <si>
    <t>12.36,4</t>
  </si>
  <si>
    <t>12.20,7</t>
  </si>
  <si>
    <t xml:space="preserve"> 9.02,2</t>
  </si>
  <si>
    <t xml:space="preserve">   4/3</t>
  </si>
  <si>
    <t>12.29,0</t>
  </si>
  <si>
    <t xml:space="preserve"> 9.10,0</t>
  </si>
  <si>
    <t>12.34,2</t>
  </si>
  <si>
    <t xml:space="preserve"> 9.22,3</t>
  </si>
  <si>
    <t xml:space="preserve">  8/2</t>
  </si>
  <si>
    <t>12.35,5</t>
  </si>
  <si>
    <t xml:space="preserve"> 9.25,0</t>
  </si>
  <si>
    <t>12.33,5</t>
  </si>
  <si>
    <t xml:space="preserve"> 9.52,4</t>
  </si>
  <si>
    <t xml:space="preserve">  15/4</t>
  </si>
  <si>
    <t>12.40,3</t>
  </si>
  <si>
    <t xml:space="preserve"> 11/1</t>
  </si>
  <si>
    <t>12.49,6</t>
  </si>
  <si>
    <t xml:space="preserve"> 9.31,2</t>
  </si>
  <si>
    <t xml:space="preserve"> 12/2</t>
  </si>
  <si>
    <t>13.01,5</t>
  </si>
  <si>
    <t xml:space="preserve"> 9.31,6</t>
  </si>
  <si>
    <t xml:space="preserve">  12/2</t>
  </si>
  <si>
    <t>13.18,5</t>
  </si>
  <si>
    <t xml:space="preserve">  14/5</t>
  </si>
  <si>
    <t>13.15,4</t>
  </si>
  <si>
    <t xml:space="preserve"> 9.36,6</t>
  </si>
  <si>
    <t xml:space="preserve">  13/3</t>
  </si>
  <si>
    <t>13.42,4</t>
  </si>
  <si>
    <t xml:space="preserve"> 9.47,6</t>
  </si>
  <si>
    <t xml:space="preserve">  17/5</t>
  </si>
  <si>
    <t>13.26,0</t>
  </si>
  <si>
    <t xml:space="preserve"> 9.57,6</t>
  </si>
  <si>
    <t xml:space="preserve"> 17/1</t>
  </si>
  <si>
    <t>13.42,3</t>
  </si>
  <si>
    <t>10.23,6</t>
  </si>
  <si>
    <t xml:space="preserve"> 0.20</t>
  </si>
  <si>
    <t>13.59,7</t>
  </si>
  <si>
    <t>10.24,0</t>
  </si>
  <si>
    <t xml:space="preserve">  19/2</t>
  </si>
  <si>
    <t>13.55,7</t>
  </si>
  <si>
    <t>10.10,3</t>
  </si>
  <si>
    <t xml:space="preserve">   4/4</t>
  </si>
  <si>
    <t xml:space="preserve">  20/5</t>
  </si>
  <si>
    <t xml:space="preserve">  13/4</t>
  </si>
  <si>
    <t xml:space="preserve">  12/1</t>
  </si>
  <si>
    <t>12.54,5</t>
  </si>
  <si>
    <t xml:space="preserve"> 9.28,0</t>
  </si>
  <si>
    <t xml:space="preserve">  10/1</t>
  </si>
  <si>
    <t xml:space="preserve"> 13/2</t>
  </si>
  <si>
    <t>13.11,7</t>
  </si>
  <si>
    <t xml:space="preserve"> 9.50,8</t>
  </si>
  <si>
    <t xml:space="preserve">  15/2</t>
  </si>
  <si>
    <t xml:space="preserve">  14/3</t>
  </si>
  <si>
    <t xml:space="preserve"> 9.48,4</t>
  </si>
  <si>
    <t xml:space="preserve">  17/1</t>
  </si>
  <si>
    <t>13.24,3</t>
  </si>
  <si>
    <t>13.15,6</t>
  </si>
  <si>
    <t>10.29,0</t>
  </si>
  <si>
    <t>13.15,0</t>
  </si>
  <si>
    <t xml:space="preserve"> 9.54,9</t>
  </si>
  <si>
    <t>13.26,6</t>
  </si>
  <si>
    <t xml:space="preserve"> 9.51,9</t>
  </si>
  <si>
    <t xml:space="preserve">  16/4</t>
  </si>
  <si>
    <t>13.32,0</t>
  </si>
  <si>
    <t xml:space="preserve"> 9.59,2</t>
  </si>
  <si>
    <t xml:space="preserve">  22/4</t>
  </si>
  <si>
    <t xml:space="preserve">  23/5</t>
  </si>
  <si>
    <t xml:space="preserve"> 25/4</t>
  </si>
  <si>
    <t>13.38,7</t>
  </si>
  <si>
    <t>10.05,4</t>
  </si>
  <si>
    <t xml:space="preserve">  26/3</t>
  </si>
  <si>
    <t>13.33,4</t>
  </si>
  <si>
    <t>10.06,0</t>
  </si>
  <si>
    <t>13.45,6</t>
  </si>
  <si>
    <t>10.11,9</t>
  </si>
  <si>
    <t>14.38,6</t>
  </si>
  <si>
    <t>10.03,6</t>
  </si>
  <si>
    <t>10.11,3</t>
  </si>
  <si>
    <t xml:space="preserve"> 0.30</t>
  </si>
  <si>
    <t>10.12,1</t>
  </si>
  <si>
    <t xml:space="preserve">  31/2</t>
  </si>
  <si>
    <t xml:space="preserve">  33/2</t>
  </si>
  <si>
    <t xml:space="preserve">  30/6</t>
  </si>
  <si>
    <t>12.01,8</t>
  </si>
  <si>
    <t xml:space="preserve"> 9.09,2</t>
  </si>
  <si>
    <t>12.52,8</t>
  </si>
  <si>
    <t>16.34,3</t>
  </si>
  <si>
    <t>TYRES</t>
  </si>
  <si>
    <t xml:space="preserve">  31/6</t>
  </si>
  <si>
    <t xml:space="preserve">  22/6</t>
  </si>
  <si>
    <t>13.24,4</t>
  </si>
  <si>
    <t>10.06,3</t>
  </si>
  <si>
    <t xml:space="preserve"> 28/5</t>
  </si>
  <si>
    <t>13.19,4</t>
  </si>
  <si>
    <t>10.26,6</t>
  </si>
  <si>
    <t>14.03,4</t>
  </si>
  <si>
    <t>10.38,5</t>
  </si>
  <si>
    <t xml:space="preserve">  31/1</t>
  </si>
  <si>
    <t>14.13,0</t>
  </si>
  <si>
    <t>10.41,4</t>
  </si>
  <si>
    <t>14.34,2</t>
  </si>
  <si>
    <t>10.58,7</t>
  </si>
  <si>
    <t>14.20,9</t>
  </si>
  <si>
    <t>11.02,7</t>
  </si>
  <si>
    <t xml:space="preserve">  40/4</t>
  </si>
  <si>
    <t xml:space="preserve">  34/2</t>
  </si>
  <si>
    <t>14.43,9</t>
  </si>
  <si>
    <t>11.18,5</t>
  </si>
  <si>
    <t>14.40,7</t>
  </si>
  <si>
    <t>11.20,7</t>
  </si>
  <si>
    <t>14.15,7</t>
  </si>
  <si>
    <t>11.09,3</t>
  </si>
  <si>
    <t xml:space="preserve">  40/7</t>
  </si>
  <si>
    <t>14.55,7</t>
  </si>
  <si>
    <t>11.37,5</t>
  </si>
  <si>
    <t>15.15,3</t>
  </si>
  <si>
    <t>11.38,8</t>
  </si>
  <si>
    <t xml:space="preserve">  45/3</t>
  </si>
  <si>
    <t>15.19,5</t>
  </si>
  <si>
    <t>11.43,4</t>
  </si>
  <si>
    <t xml:space="preserve">  48/4</t>
  </si>
  <si>
    <t>18.11,7</t>
  </si>
  <si>
    <t>11.52,4</t>
  </si>
  <si>
    <t>16.10,4</t>
  </si>
  <si>
    <t>12.51,1</t>
  </si>
  <si>
    <t xml:space="preserve">  49/5</t>
  </si>
  <si>
    <t xml:space="preserve">  50/7</t>
  </si>
  <si>
    <t>17.03,0</t>
  </si>
  <si>
    <t>12.28,4</t>
  </si>
  <si>
    <t xml:space="preserve">  51/7</t>
  </si>
  <si>
    <t xml:space="preserve">  48/5</t>
  </si>
  <si>
    <t xml:space="preserve">  29/6</t>
  </si>
  <si>
    <t>16.26,1</t>
  </si>
  <si>
    <t>12.47,7</t>
  </si>
  <si>
    <t xml:space="preserve"> 2.10</t>
  </si>
  <si>
    <t xml:space="preserve">  50/6</t>
  </si>
  <si>
    <t>18.50,0</t>
  </si>
  <si>
    <t>14.30,4</t>
  </si>
  <si>
    <t>12.39,3</t>
  </si>
  <si>
    <t xml:space="preserve">  11/6</t>
  </si>
  <si>
    <t xml:space="preserve">  44/4</t>
  </si>
  <si>
    <t>14.02,2</t>
  </si>
  <si>
    <t xml:space="preserve">  45/5</t>
  </si>
  <si>
    <t xml:space="preserve">  47/2</t>
  </si>
  <si>
    <t xml:space="preserve">  53/3</t>
  </si>
  <si>
    <t xml:space="preserve">  52/8</t>
  </si>
  <si>
    <t>14.29,0</t>
  </si>
  <si>
    <t>16.29,3</t>
  </si>
  <si>
    <t xml:space="preserve"> 3.10</t>
  </si>
  <si>
    <t xml:space="preserve"> 14</t>
  </si>
  <si>
    <t>Raul.Hernandez Hernandez</t>
  </si>
  <si>
    <t>Rogelio.Penate Lopez</t>
  </si>
  <si>
    <t>TC6A</t>
  </si>
  <si>
    <t>2 min. late</t>
  </si>
  <si>
    <t xml:space="preserve"> 50</t>
  </si>
  <si>
    <t>3 min. late</t>
  </si>
  <si>
    <t xml:space="preserve"> 58</t>
  </si>
  <si>
    <t>TC5</t>
  </si>
  <si>
    <t>11 min. late</t>
  </si>
  <si>
    <t xml:space="preserve"> 1.50</t>
  </si>
  <si>
    <t xml:space="preserve"> 60</t>
  </si>
  <si>
    <t>19 min. late</t>
  </si>
  <si>
    <t xml:space="preserve"> 66</t>
  </si>
  <si>
    <t>TC4C</t>
  </si>
  <si>
    <t>1 min. late</t>
  </si>
  <si>
    <t xml:space="preserve"> 0.10</t>
  </si>
  <si>
    <t>1 min. early</t>
  </si>
  <si>
    <t xml:space="preserve"> 32/1</t>
  </si>
  <si>
    <t xml:space="preserve">  46/6</t>
  </si>
  <si>
    <t xml:space="preserve">  41/1</t>
  </si>
  <si>
    <t>13.47,9</t>
  </si>
  <si>
    <t xml:space="preserve">  38/1</t>
  </si>
  <si>
    <t xml:space="preserve">  36/2</t>
  </si>
  <si>
    <t xml:space="preserve">   8</t>
  </si>
  <si>
    <t>SS6F</t>
  </si>
  <si>
    <t xml:space="preserve">   9</t>
  </si>
  <si>
    <t>SS6S</t>
  </si>
  <si>
    <t xml:space="preserve">  57</t>
  </si>
  <si>
    <t>SS5S</t>
  </si>
  <si>
    <t>Retired</t>
  </si>
  <si>
    <t xml:space="preserve"> 6.56,1</t>
  </si>
  <si>
    <t xml:space="preserve"> 6.31,5</t>
  </si>
  <si>
    <t xml:space="preserve"> 6.59,0</t>
  </si>
  <si>
    <t xml:space="preserve"> 6.33,1</t>
  </si>
  <si>
    <t xml:space="preserve"> 7.09,4</t>
  </si>
  <si>
    <t xml:space="preserve"> 6.50,1</t>
  </si>
  <si>
    <t xml:space="preserve">  4/3</t>
  </si>
  <si>
    <t xml:space="preserve"> 7.12,5</t>
  </si>
  <si>
    <t xml:space="preserve"> 6.51,1</t>
  </si>
  <si>
    <t xml:space="preserve">   6/5</t>
  </si>
  <si>
    <t xml:space="preserve">  5/1</t>
  </si>
  <si>
    <t xml:space="preserve"> 7.23,5</t>
  </si>
  <si>
    <t xml:space="preserve"> 7.01,6</t>
  </si>
  <si>
    <t xml:space="preserve">   7/1</t>
  </si>
  <si>
    <t xml:space="preserve"> 7.10,5</t>
  </si>
  <si>
    <t xml:space="preserve"> 6.43,6</t>
  </si>
  <si>
    <t xml:space="preserve"> 7.24,2</t>
  </si>
  <si>
    <t xml:space="preserve"> 7.02,9</t>
  </si>
  <si>
    <t xml:space="preserve"> 7.31,7</t>
  </si>
  <si>
    <t xml:space="preserve"> 7.03,2</t>
  </si>
  <si>
    <t xml:space="preserve"> 7.28,2</t>
  </si>
  <si>
    <t xml:space="preserve"> 7.03,3</t>
  </si>
  <si>
    <t xml:space="preserve"> 10/1</t>
  </si>
  <si>
    <t xml:space="preserve"> 7.37,5</t>
  </si>
  <si>
    <t xml:space="preserve"> 7.07,5</t>
  </si>
  <si>
    <t xml:space="preserve"> 1:01.36,1</t>
  </si>
  <si>
    <t xml:space="preserve"> 7.35,4</t>
  </si>
  <si>
    <t xml:space="preserve"> 7.42,8</t>
  </si>
  <si>
    <t xml:space="preserve"> 7.09,8</t>
  </si>
  <si>
    <t xml:space="preserve"> 7.45,5</t>
  </si>
  <si>
    <t xml:space="preserve"> 7.06,3</t>
  </si>
  <si>
    <t xml:space="preserve"> 14/4</t>
  </si>
  <si>
    <t xml:space="preserve"> 7.43,4</t>
  </si>
  <si>
    <t xml:space="preserve"> 7.15,1</t>
  </si>
  <si>
    <t xml:space="preserve"> 15/3</t>
  </si>
  <si>
    <t xml:space="preserve"> 7.48,8</t>
  </si>
  <si>
    <t xml:space="preserve"> 7.24,5</t>
  </si>
  <si>
    <t xml:space="preserve">  25/5</t>
  </si>
  <si>
    <t xml:space="preserve"> 7.52,3</t>
  </si>
  <si>
    <t xml:space="preserve"> 7.08,8</t>
  </si>
  <si>
    <t xml:space="preserve"> 8.00,7</t>
  </si>
  <si>
    <t xml:space="preserve"> 7.33,8</t>
  </si>
  <si>
    <t xml:space="preserve">  30/2</t>
  </si>
  <si>
    <t xml:space="preserve"> 7.41,9</t>
  </si>
  <si>
    <t xml:space="preserve"> 7.22,5</t>
  </si>
  <si>
    <t xml:space="preserve"> 7.42,4</t>
  </si>
  <si>
    <t xml:space="preserve"> 7.19,6</t>
  </si>
  <si>
    <t xml:space="preserve"> 7.50,1</t>
  </si>
  <si>
    <t xml:space="preserve"> 7.16,8</t>
  </si>
  <si>
    <t xml:space="preserve"> 7.21,4</t>
  </si>
  <si>
    <t xml:space="preserve">  21/4</t>
  </si>
  <si>
    <t xml:space="preserve"> 22/3</t>
  </si>
  <si>
    <t xml:space="preserve"> 7.54,3</t>
  </si>
  <si>
    <t xml:space="preserve"> 7.23,3</t>
  </si>
  <si>
    <t xml:space="preserve"> 7.46,6</t>
  </si>
  <si>
    <t xml:space="preserve"> 7.28,7</t>
  </si>
  <si>
    <t xml:space="preserve"> 7.46,9</t>
  </si>
  <si>
    <t xml:space="preserve"> 7.52,4</t>
  </si>
  <si>
    <t xml:space="preserve"> 7.26,9</t>
  </si>
  <si>
    <t xml:space="preserve"> 26/5</t>
  </si>
  <si>
    <t xml:space="preserve"> 7.53,8</t>
  </si>
  <si>
    <t xml:space="preserve"> 7.21,3</t>
  </si>
  <si>
    <t xml:space="preserve"> 7.51,0</t>
  </si>
  <si>
    <t xml:space="preserve"> 7.17,9</t>
  </si>
  <si>
    <t xml:space="preserve"> 7.53,9</t>
  </si>
  <si>
    <t xml:space="preserve"> 7.48,7</t>
  </si>
  <si>
    <t xml:space="preserve"> 29/6</t>
  </si>
  <si>
    <t xml:space="preserve"> 7.56,6</t>
  </si>
  <si>
    <t xml:space="preserve"> 7.35,0</t>
  </si>
  <si>
    <t xml:space="preserve"> 8.10,1</t>
  </si>
  <si>
    <t xml:space="preserve"> 7.32,1</t>
  </si>
  <si>
    <t xml:space="preserve"> 7.20,4</t>
  </si>
  <si>
    <t>14.48,3</t>
  </si>
  <si>
    <t xml:space="preserve"> 7.57,1</t>
  </si>
  <si>
    <t xml:space="preserve"> 7.26,1</t>
  </si>
  <si>
    <t xml:space="preserve">  26/1</t>
  </si>
  <si>
    <t xml:space="preserve"> 8.27,2</t>
  </si>
  <si>
    <t xml:space="preserve"> 7.52,6</t>
  </si>
  <si>
    <t xml:space="preserve"> 34/6</t>
  </si>
  <si>
    <t xml:space="preserve"> 8.24,3</t>
  </si>
  <si>
    <t xml:space="preserve"> 7.55,3</t>
  </si>
  <si>
    <t xml:space="preserve"> 35/2</t>
  </si>
  <si>
    <t xml:space="preserve"> 8.03,8</t>
  </si>
  <si>
    <t xml:space="preserve"> 36/3</t>
  </si>
  <si>
    <t xml:space="preserve"> 8.40,2</t>
  </si>
  <si>
    <t xml:space="preserve">  37/3</t>
  </si>
  <si>
    <t xml:space="preserve"> 37/1</t>
  </si>
  <si>
    <t xml:space="preserve"> 9.06,9</t>
  </si>
  <si>
    <t xml:space="preserve"> 8.13,1</t>
  </si>
  <si>
    <t xml:space="preserve"> 8.05,6</t>
  </si>
  <si>
    <t xml:space="preserve">  37/7</t>
  </si>
  <si>
    <t xml:space="preserve">  38/7</t>
  </si>
  <si>
    <t xml:space="preserve"> 8.44,0</t>
  </si>
  <si>
    <t xml:space="preserve"> 8.16,4</t>
  </si>
  <si>
    <t xml:space="preserve"> 8.59,2</t>
  </si>
  <si>
    <t xml:space="preserve"> 8.34,8</t>
  </si>
  <si>
    <t xml:space="preserve"> 41/2</t>
  </si>
  <si>
    <t xml:space="preserve"> 9.38,4</t>
  </si>
  <si>
    <t xml:space="preserve"> 8.57,3</t>
  </si>
  <si>
    <t xml:space="preserve"> 9.18,4</t>
  </si>
  <si>
    <t xml:space="preserve"> 8.37,4</t>
  </si>
  <si>
    <t xml:space="preserve"> 43/4</t>
  </si>
  <si>
    <t xml:space="preserve"> 9.17,3</t>
  </si>
  <si>
    <t xml:space="preserve"> 44/5</t>
  </si>
  <si>
    <t xml:space="preserve"> 9.57,4</t>
  </si>
  <si>
    <t xml:space="preserve"> 9.21,4</t>
  </si>
  <si>
    <t xml:space="preserve">  47/7</t>
  </si>
  <si>
    <t xml:space="preserve"> 8.46,7</t>
  </si>
  <si>
    <t xml:space="preserve"> 8.00,1</t>
  </si>
  <si>
    <t xml:space="preserve"> 46/7</t>
  </si>
  <si>
    <t xml:space="preserve"> 9.50,6</t>
  </si>
  <si>
    <t xml:space="preserve"> 9.01,4</t>
  </si>
  <si>
    <t>11.57,9</t>
  </si>
  <si>
    <t>10.41,7</t>
  </si>
  <si>
    <t xml:space="preserve"> 48/5</t>
  </si>
  <si>
    <t xml:space="preserve"> 7.05,6</t>
  </si>
  <si>
    <t xml:space="preserve"> 6.42,2</t>
  </si>
  <si>
    <t xml:space="preserve"> 1.47,5</t>
  </si>
  <si>
    <t>58.00,8</t>
  </si>
  <si>
    <t xml:space="preserve"> 1.49,2</t>
  </si>
  <si>
    <t>58.37,2</t>
  </si>
  <si>
    <t>+ 0.36,4</t>
  </si>
  <si>
    <t xml:space="preserve"> 1.52,6</t>
  </si>
  <si>
    <t xml:space="preserve"> 1:00.22,7</t>
  </si>
  <si>
    <t>+ 2.21,9</t>
  </si>
  <si>
    <t xml:space="preserve"> 1.51,0</t>
  </si>
  <si>
    <t xml:space="preserve"> 1:00.50,6</t>
  </si>
  <si>
    <t>+ 2.49,8</t>
  </si>
  <si>
    <t xml:space="preserve"> 1.52,1</t>
  </si>
  <si>
    <t xml:space="preserve">   5/2</t>
  </si>
  <si>
    <t>+ 3.35,3</t>
  </si>
  <si>
    <t xml:space="preserve"> 1.52,7</t>
  </si>
  <si>
    <t xml:space="preserve"> 1:01.57,4</t>
  </si>
  <si>
    <t xml:space="preserve">   7/4</t>
  </si>
  <si>
    <t>+ 3.56,6</t>
  </si>
  <si>
    <t xml:space="preserve"> 1:02.22,8</t>
  </si>
  <si>
    <t>+ 4.22,0</t>
  </si>
  <si>
    <t xml:space="preserve"> 1.58,4</t>
  </si>
  <si>
    <t xml:space="preserve"> 1:02.23,5</t>
  </si>
  <si>
    <t xml:space="preserve">  19/6</t>
  </si>
  <si>
    <t>+ 4.22,7</t>
  </si>
  <si>
    <t xml:space="preserve"> 1:02.57,9</t>
  </si>
  <si>
    <t>+ 4.57,1</t>
  </si>
  <si>
    <t xml:space="preserve"> 1.56,1</t>
  </si>
  <si>
    <t xml:space="preserve"> 1:03.42,1</t>
  </si>
  <si>
    <t>+ 5.41,3</t>
  </si>
  <si>
    <t xml:space="preserve"> 1.57,7</t>
  </si>
  <si>
    <t xml:space="preserve"> 1.59,5</t>
  </si>
  <si>
    <t xml:space="preserve"> 1:04.31,8</t>
  </si>
  <si>
    <t>+ 6.31,0</t>
  </si>
  <si>
    <t xml:space="preserve"> 1.56,9</t>
  </si>
  <si>
    <t xml:space="preserve"> 1:04.35,5</t>
  </si>
  <si>
    <t>+ 6.34,7</t>
  </si>
  <si>
    <t xml:space="preserve"> 2.00,4</t>
  </si>
  <si>
    <t xml:space="preserve"> 1:05.09,0</t>
  </si>
  <si>
    <t>+ 7.08,2</t>
  </si>
  <si>
    <t xml:space="preserve"> 2.00,6</t>
  </si>
  <si>
    <t xml:space="preserve"> 1:05.30,1</t>
  </si>
  <si>
    <t>+ 7.29,3</t>
  </si>
  <si>
    <t xml:space="preserve"> 2.00,9</t>
  </si>
  <si>
    <t xml:space="preserve"> 1:05.45,0</t>
  </si>
  <si>
    <t xml:space="preserve">  33/3</t>
  </si>
  <si>
    <t xml:space="preserve">  29/1</t>
  </si>
  <si>
    <t>+ 7.44,2</t>
  </si>
  <si>
    <t xml:space="preserve"> 2.01,7</t>
  </si>
  <si>
    <t xml:space="preserve"> 1:05.47,9</t>
  </si>
  <si>
    <t>+ 7.47,1</t>
  </si>
  <si>
    <t xml:space="preserve"> 1.58,9</t>
  </si>
  <si>
    <t xml:space="preserve"> 1:05.59,4</t>
  </si>
  <si>
    <t>+ 7.58,6</t>
  </si>
  <si>
    <t xml:space="preserve"> 1:06.07,0</t>
  </si>
  <si>
    <t>+ 8.06,2</t>
  </si>
  <si>
    <t xml:space="preserve"> 1.59,8</t>
  </si>
  <si>
    <t xml:space="preserve"> 1:06.16,3</t>
  </si>
  <si>
    <t>+ 8.15,5</t>
  </si>
  <si>
    <t xml:space="preserve"> 2.02,8</t>
  </si>
  <si>
    <t xml:space="preserve"> 1:06.23,7</t>
  </si>
  <si>
    <t>+ 8.22,9</t>
  </si>
  <si>
    <t xml:space="preserve"> 1:06.38,9</t>
  </si>
  <si>
    <t>+ 8.38,1</t>
  </si>
  <si>
    <t xml:space="preserve"> 1:06.44,6</t>
  </si>
  <si>
    <t>+ 8.43,8</t>
  </si>
  <si>
    <t xml:space="preserve"> 1:06.49,7</t>
  </si>
  <si>
    <t>+ 8.48,9</t>
  </si>
  <si>
    <t xml:space="preserve"> 1.57,3</t>
  </si>
  <si>
    <t xml:space="preserve"> 1:07.30,4</t>
  </si>
  <si>
    <t>+ 9.29,6</t>
  </si>
  <si>
    <t xml:space="preserve"> 2.01,8</t>
  </si>
  <si>
    <t xml:space="preserve"> 1:07.47,4</t>
  </si>
  <si>
    <t>+ 9.46,6</t>
  </si>
  <si>
    <t xml:space="preserve"> 1:07.47,9</t>
  </si>
  <si>
    <t>+ 9.47,1</t>
  </si>
  <si>
    <t xml:space="preserve"> 1:07.59,8</t>
  </si>
  <si>
    <t>+ 9.59,0</t>
  </si>
  <si>
    <t xml:space="preserve"> 1:08.25,8</t>
  </si>
  <si>
    <t>+10.25,0</t>
  </si>
  <si>
    <t xml:space="preserve"> 1.51,3</t>
  </si>
  <si>
    <t xml:space="preserve"> 1:08.55,1</t>
  </si>
  <si>
    <t>+10.54,3</t>
  </si>
  <si>
    <t xml:space="preserve"> 1.59,1</t>
  </si>
  <si>
    <t xml:space="preserve"> 1:09.03,1</t>
  </si>
  <si>
    <t>+11.02,3</t>
  </si>
  <si>
    <t xml:space="preserve"> 2.06,7</t>
  </si>
  <si>
    <t xml:space="preserve"> 1:09.49,1</t>
  </si>
  <si>
    <t>+11.48,3</t>
  </si>
  <si>
    <t xml:space="preserve"> 2.05,3</t>
  </si>
  <si>
    <t xml:space="preserve"> 1:11.36,8</t>
  </si>
  <si>
    <t>+13.36,0</t>
  </si>
  <si>
    <t xml:space="preserve"> 1:12.24,4</t>
  </si>
  <si>
    <t>+14.23,6</t>
  </si>
  <si>
    <t xml:space="preserve"> 2.05,5</t>
  </si>
  <si>
    <t xml:space="preserve"> 1:12.57,7</t>
  </si>
  <si>
    <t xml:space="preserve">  36/3</t>
  </si>
  <si>
    <t>+14.56,9</t>
  </si>
  <si>
    <t xml:space="preserve"> 2.11,3</t>
  </si>
  <si>
    <t xml:space="preserve"> 1:13.30,3</t>
  </si>
  <si>
    <t>+15.29,5</t>
  </si>
  <si>
    <t xml:space="preserve"> 2.06,2</t>
  </si>
  <si>
    <t xml:space="preserve"> 1:13.55,8</t>
  </si>
  <si>
    <t>+15.55,0</t>
  </si>
  <si>
    <t xml:space="preserve"> 2.07,2</t>
  </si>
  <si>
    <t xml:space="preserve"> 1:13.59,0</t>
  </si>
  <si>
    <t>+15.58,2</t>
  </si>
  <si>
    <t xml:space="preserve"> 2.12,3</t>
  </si>
  <si>
    <t xml:space="preserve"> 1:14.26,1</t>
  </si>
  <si>
    <t>+16.25,3</t>
  </si>
  <si>
    <t xml:space="preserve"> 2.09,7</t>
  </si>
  <si>
    <t xml:space="preserve"> 1:16.04,0</t>
  </si>
  <si>
    <t>+18.03,2</t>
  </si>
  <si>
    <t xml:space="preserve"> 2.15,9</t>
  </si>
  <si>
    <t xml:space="preserve"> 1:16.29,7</t>
  </si>
  <si>
    <t>+18.28,9</t>
  </si>
  <si>
    <t xml:space="preserve"> 2.17,4</t>
  </si>
  <si>
    <t xml:space="preserve"> 1:20.54,3</t>
  </si>
  <si>
    <t>+22.53,5</t>
  </si>
  <si>
    <t xml:space="preserve"> 2.20,6</t>
  </si>
  <si>
    <t xml:space="preserve"> 1:22.01,1</t>
  </si>
  <si>
    <t>+24.00,3</t>
  </si>
  <si>
    <t xml:space="preserve"> 2.13,0</t>
  </si>
  <si>
    <t xml:space="preserve"> 1:24.42,1</t>
  </si>
  <si>
    <t>+26.41,3</t>
  </si>
  <si>
    <t xml:space="preserve"> 2.21,8</t>
  </si>
  <si>
    <t xml:space="preserve"> 1:28.25,0</t>
  </si>
  <si>
    <t>+30.24,2</t>
  </si>
  <si>
    <t xml:space="preserve"> 2.39,3</t>
  </si>
  <si>
    <t xml:space="preserve"> 1:34.47,8</t>
  </si>
  <si>
    <t>+36.47,0</t>
  </si>
  <si>
    <t xml:space="preserve"> 1.56,4</t>
  </si>
  <si>
    <t xml:space="preserve"> 2:01.02,9</t>
  </si>
  <si>
    <t>+ 1:03.02,1</t>
  </si>
  <si>
    <t xml:space="preserve"> 7.58,2</t>
  </si>
  <si>
    <t xml:space="preserve"> 9.09,3</t>
  </si>
  <si>
    <t>GEARBOX</t>
  </si>
  <si>
    <t xml:space="preserve"> 9.00,1</t>
  </si>
  <si>
    <t xml:space="preserve"> 8.07,3</t>
  </si>
  <si>
    <t>AXLE</t>
  </si>
  <si>
    <t xml:space="preserve">  47</t>
  </si>
  <si>
    <t>SS8F</t>
  </si>
  <si>
    <t xml:space="preserve">  53</t>
  </si>
  <si>
    <t>SS8S</t>
  </si>
  <si>
    <t xml:space="preserve">  16</t>
  </si>
  <si>
    <t xml:space="preserve">  63</t>
  </si>
  <si>
    <t>SS7S</t>
  </si>
  <si>
    <t>Avg.speed of winner  110.47 km/h</t>
  </si>
  <si>
    <t>SS3</t>
  </si>
  <si>
    <t>Nurkse</t>
  </si>
  <si>
    <t xml:space="preserve"> 121.08 km/h</t>
  </si>
  <si>
    <t xml:space="preserve"> 102.72 km/h</t>
  </si>
  <si>
    <t xml:space="preserve"> 116.59 km/h</t>
  </si>
  <si>
    <t xml:space="preserve"> 116.98 km/h</t>
  </si>
  <si>
    <t xml:space="preserve"> 106.43 km/h</t>
  </si>
  <si>
    <t xml:space="preserve"> 109.76 km/h</t>
  </si>
  <si>
    <t xml:space="preserve"> 110.08 km/h</t>
  </si>
  <si>
    <t xml:space="preserve"> 107.78 km/h</t>
  </si>
  <si>
    <t xml:space="preserve"> 101.20 km/h</t>
  </si>
  <si>
    <t xml:space="preserve">  95.36 km/h</t>
  </si>
  <si>
    <t>11.61 km</t>
  </si>
  <si>
    <t xml:space="preserve"> 47 Virves/Pruul</t>
  </si>
  <si>
    <t xml:space="preserve"> 60 Silt/Loel</t>
  </si>
  <si>
    <t>SS4</t>
  </si>
  <si>
    <t>Aravuse1</t>
  </si>
  <si>
    <t xml:space="preserve"> 122.22 km/h</t>
  </si>
  <si>
    <t xml:space="preserve">  98.52 km/h</t>
  </si>
  <si>
    <t xml:space="preserve"> 117.11 km/h</t>
  </si>
  <si>
    <t xml:space="preserve"> 117.35 km/h</t>
  </si>
  <si>
    <t xml:space="preserve"> 109.48 km/h</t>
  </si>
  <si>
    <t xml:space="preserve"> 111.81 km/h</t>
  </si>
  <si>
    <t xml:space="preserve"> 112.95 km/h</t>
  </si>
  <si>
    <t xml:space="preserve"> 109.11 km/h</t>
  </si>
  <si>
    <t xml:space="preserve"> 103.33 km/h</t>
  </si>
  <si>
    <t xml:space="preserve">  95.92 km/h</t>
  </si>
  <si>
    <t>17.83 km</t>
  </si>
  <si>
    <t xml:space="preserve"> 14 Hernandez/Lopez</t>
  </si>
  <si>
    <t xml:space="preserve"> 27 Jürimäe/Valter</t>
  </si>
  <si>
    <t>SS5</t>
  </si>
  <si>
    <t>Vinni1</t>
  </si>
  <si>
    <t xml:space="preserve">  89.27 km/h</t>
  </si>
  <si>
    <t xml:space="preserve">  76.75 km/h</t>
  </si>
  <si>
    <t xml:space="preserve">  84.26 km/h</t>
  </si>
  <si>
    <t xml:space="preserve">  85.11 km/h</t>
  </si>
  <si>
    <t xml:space="preserve">  78.46 km/h</t>
  </si>
  <si>
    <t xml:space="preserve">  82.00 km/h</t>
  </si>
  <si>
    <t xml:space="preserve">  81.48 km/h</t>
  </si>
  <si>
    <t xml:space="preserve">  79.71 km/h</t>
  </si>
  <si>
    <t xml:space="preserve">  74.83 km/h</t>
  </si>
  <si>
    <t xml:space="preserve">  72.62 km/h</t>
  </si>
  <si>
    <t>17.53 km</t>
  </si>
  <si>
    <t xml:space="preserve"> 11 Popov/Krylov</t>
  </si>
  <si>
    <t>SS6</t>
  </si>
  <si>
    <t>Aravuse2</t>
  </si>
  <si>
    <t xml:space="preserve"> 124.13 km/h</t>
  </si>
  <si>
    <t xml:space="preserve"> 102.93 km/h</t>
  </si>
  <si>
    <t xml:space="preserve"> 117.39 km/h</t>
  </si>
  <si>
    <t xml:space="preserve"> 118.60 km/h</t>
  </si>
  <si>
    <t xml:space="preserve"> 108.44 km/h</t>
  </si>
  <si>
    <t xml:space="preserve"> 112.37 km/h</t>
  </si>
  <si>
    <t xml:space="preserve"> 113.01 km/h</t>
  </si>
  <si>
    <t xml:space="preserve"> 109.09 km/h</t>
  </si>
  <si>
    <t xml:space="preserve"> 100.53 km/h</t>
  </si>
  <si>
    <t xml:space="preserve">  97.45 km/h</t>
  </si>
  <si>
    <t>SS7</t>
  </si>
  <si>
    <t>Vinni2</t>
  </si>
  <si>
    <t xml:space="preserve"> 107.28 km/h</t>
  </si>
  <si>
    <t xml:space="preserve">  93.57 km/h</t>
  </si>
  <si>
    <t xml:space="preserve"> 101.36 km/h</t>
  </si>
  <si>
    <t xml:space="preserve"> 103.96 km/h</t>
  </si>
  <si>
    <t xml:space="preserve">  96.54 km/h</t>
  </si>
  <si>
    <t xml:space="preserve">  97.57 km/h</t>
  </si>
  <si>
    <t xml:space="preserve">  98.02 km/h</t>
  </si>
  <si>
    <t xml:space="preserve">  94.78 km/h</t>
  </si>
  <si>
    <t xml:space="preserve">  88.01 km/h</t>
  </si>
  <si>
    <t xml:space="preserve">  84.75 km/h</t>
  </si>
  <si>
    <t>12.40 km</t>
  </si>
  <si>
    <t xml:space="preserve"> 33 Soe/Ahu</t>
  </si>
  <si>
    <t>SS8</t>
  </si>
  <si>
    <t>Sonda</t>
  </si>
  <si>
    <t xml:space="preserve"> 120.55 km/h</t>
  </si>
  <si>
    <t xml:space="preserve"> 105.80 km/h</t>
  </si>
  <si>
    <t xml:space="preserve"> 111.94 km/h</t>
  </si>
  <si>
    <t xml:space="preserve"> 115.08 km/h</t>
  </si>
  <si>
    <t xml:space="preserve"> 110.07 km/h</t>
  </si>
  <si>
    <t xml:space="preserve"> 110.40 km/h</t>
  </si>
  <si>
    <t xml:space="preserve"> 110.71 km/h</t>
  </si>
  <si>
    <t xml:space="preserve">  99.86 km/h</t>
  </si>
  <si>
    <t xml:space="preserve">  98.30 km/h</t>
  </si>
  <si>
    <t>13.11 km</t>
  </si>
  <si>
    <t>SS9</t>
  </si>
  <si>
    <t>Kehala</t>
  </si>
  <si>
    <t xml:space="preserve">  78.70 km/h</t>
  </si>
  <si>
    <t xml:space="preserve">  71.03 km/h</t>
  </si>
  <si>
    <t xml:space="preserve">  76.01 km/h</t>
  </si>
  <si>
    <t xml:space="preserve">  75.13 km/h</t>
  </si>
  <si>
    <t xml:space="preserve">  71.15 km/h</t>
  </si>
  <si>
    <t xml:space="preserve">  71.88 km/h</t>
  </si>
  <si>
    <t xml:space="preserve">  72.87 km/h</t>
  </si>
  <si>
    <t xml:space="preserve">  69.98 km/h</t>
  </si>
  <si>
    <t xml:space="preserve">  66.77 km/h</t>
  </si>
  <si>
    <t xml:space="preserve">  64.43 km/h</t>
  </si>
  <si>
    <t xml:space="preserve"> 2.35 km</t>
  </si>
  <si>
    <t>Total 106.81 km</t>
  </si>
  <si>
    <t>Started   62 /  Finished   48</t>
  </si>
  <si>
    <t xml:space="preserve">   2</t>
  </si>
  <si>
    <t xml:space="preserve">   1</t>
  </si>
  <si>
    <t xml:space="preserve">   6</t>
  </si>
  <si>
    <t xml:space="preserve">   5</t>
  </si>
  <si>
    <t xml:space="preserve">  11</t>
  </si>
  <si>
    <t xml:space="preserve">   3</t>
  </si>
  <si>
    <t xml:space="preserve">  12</t>
  </si>
  <si>
    <t xml:space="preserve">  25</t>
  </si>
  <si>
    <t xml:space="preserve">  10</t>
  </si>
  <si>
    <t xml:space="preserve">  22</t>
  </si>
  <si>
    <t>Started    6 /  Finished    5</t>
  </si>
  <si>
    <t>Started    7 /  Finished    5</t>
  </si>
  <si>
    <t>+ 0.46,7</t>
  </si>
  <si>
    <t>+ 1.21,8</t>
  </si>
  <si>
    <t>Started    6 /  Finished    6</t>
  </si>
  <si>
    <t>+ 2.00,8</t>
  </si>
  <si>
    <t xml:space="preserve">  34</t>
  </si>
  <si>
    <t>+ 6.16,2</t>
  </si>
  <si>
    <t>Started    5 /  Finished    4</t>
  </si>
  <si>
    <t xml:space="preserve">  28</t>
  </si>
  <si>
    <t xml:space="preserve">  30</t>
  </si>
  <si>
    <t>+ 0.29,3</t>
  </si>
  <si>
    <t xml:space="preserve">  29</t>
  </si>
  <si>
    <t xml:space="preserve">  21</t>
  </si>
  <si>
    <t xml:space="preserve">  20</t>
  </si>
  <si>
    <t>+ 1.35,1</t>
  </si>
  <si>
    <t>Started   10 /  Finished    7</t>
  </si>
  <si>
    <t xml:space="preserve">  26</t>
  </si>
  <si>
    <t xml:space="preserve">  27</t>
  </si>
  <si>
    <t>+ 0.49,7</t>
  </si>
  <si>
    <t xml:space="preserve">  31</t>
  </si>
  <si>
    <t>+ 2.05,8</t>
  </si>
  <si>
    <t>Started    6 /  Finished    4</t>
  </si>
  <si>
    <t xml:space="preserve">  32</t>
  </si>
  <si>
    <t xml:space="preserve">  33</t>
  </si>
  <si>
    <t>+ 2.02,4</t>
  </si>
  <si>
    <t xml:space="preserve">  41</t>
  </si>
  <si>
    <t>+ 7.12,7</t>
  </si>
  <si>
    <t>Started    6 /  Finished    3</t>
  </si>
  <si>
    <t xml:space="preserve">  49</t>
  </si>
  <si>
    <t xml:space="preserve">  45</t>
  </si>
  <si>
    <t>+ 6.14,9</t>
  </si>
  <si>
    <t xml:space="preserve">  58</t>
  </si>
  <si>
    <t>+24.58,7</t>
  </si>
  <si>
    <t>Started    8 /  Finished    7</t>
  </si>
  <si>
    <t xml:space="preserve">  59</t>
  </si>
  <si>
    <t xml:space="preserve">  61</t>
  </si>
  <si>
    <t>+ 0.55,8</t>
  </si>
  <si>
    <t xml:space="preserve">  62</t>
  </si>
  <si>
    <t>+ 2.59,4</t>
  </si>
  <si>
    <t>+ 0.09,2</t>
  </si>
  <si>
    <t>Started    43 /  Finished    32</t>
  </si>
  <si>
    <t>Started    19 /  Finished    16</t>
  </si>
  <si>
    <t xml:space="preserve"> 1:03.33,8</t>
  </si>
  <si>
    <t>+ 5.33,0</t>
  </si>
  <si>
    <t xml:space="preserve"> 1:04.12,9</t>
  </si>
  <si>
    <t>+ 6.12,1</t>
  </si>
  <si>
    <t>+ 0.39,1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</si>
</sst>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9"/>
      <name val="Calibri"/>
      <family val="2"/>
    </font>
    <font>
      <b/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23" borderId="3" applyNumberFormat="0" applyAlignment="0" applyProtection="0"/>
    <xf numFmtId="0" fontId="11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0" fillId="24" borderId="5" applyNumberFormat="0" applyFont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20" borderId="9" applyNumberFormat="0" applyAlignment="0" applyProtection="0"/>
  </cellStyleXfs>
  <cellXfs count="31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6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left" indent="1"/>
    </xf>
    <xf numFmtId="0" fontId="3" fillId="35" borderId="19" xfId="0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5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0" borderId="21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6" xfId="0" applyNumberFormat="1" applyFont="1" applyFill="1" applyBorder="1" applyAlignment="1">
      <alignment horizontal="left" indent="1"/>
    </xf>
    <xf numFmtId="49" fontId="14" fillId="36" borderId="15" xfId="0" applyNumberFormat="1" applyFont="1" applyFill="1" applyBorder="1" applyAlignment="1">
      <alignment horizontal="right" indent="1"/>
    </xf>
    <xf numFmtId="49" fontId="14" fillId="36" borderId="19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5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19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6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center" vertical="center"/>
    </xf>
    <xf numFmtId="49" fontId="22" fillId="36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4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49" fontId="29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0" fillId="35" borderId="21" xfId="0" applyNumberFormat="1" applyFont="1" applyFill="1" applyBorder="1" applyAlignment="1">
      <alignment horizontal="center"/>
    </xf>
    <xf numFmtId="49" fontId="30" fillId="35" borderId="14" xfId="0" applyNumberFormat="1" applyFont="1" applyFill="1" applyBorder="1" applyAlignment="1">
      <alignment horizontal="center"/>
    </xf>
    <xf numFmtId="0" fontId="30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6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7" borderId="12" xfId="0" applyFont="1" applyFill="1" applyBorder="1" applyAlignment="1">
      <alignment/>
    </xf>
    <xf numFmtId="2" fontId="33" fillId="37" borderId="16" xfId="0" applyNumberFormat="1" applyFont="1" applyFill="1" applyBorder="1" applyAlignment="1">
      <alignment horizontal="center"/>
    </xf>
    <xf numFmtId="0" fontId="32" fillId="37" borderId="12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left"/>
    </xf>
    <xf numFmtId="49" fontId="32" fillId="37" borderId="12" xfId="0" applyNumberFormat="1" applyFont="1" applyFill="1" applyBorder="1" applyAlignment="1">
      <alignment horizontal="left"/>
    </xf>
    <xf numFmtId="0" fontId="34" fillId="36" borderId="11" xfId="0" applyNumberFormat="1" applyFont="1" applyFill="1" applyBorder="1" applyAlignment="1">
      <alignment horizontal="right"/>
    </xf>
    <xf numFmtId="0" fontId="34" fillId="3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>
      <alignment horizontal="center"/>
    </xf>
    <xf numFmtId="2" fontId="33" fillId="36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33" fillId="37" borderId="13" xfId="0" applyNumberFormat="1" applyFont="1" applyFill="1" applyBorder="1" applyAlignment="1">
      <alignment horizontal="right"/>
    </xf>
    <xf numFmtId="0" fontId="33" fillId="37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left"/>
    </xf>
    <xf numFmtId="49" fontId="33" fillId="37" borderId="12" xfId="0" applyNumberFormat="1" applyFont="1" applyFill="1" applyBorder="1" applyAlignment="1">
      <alignment horizontal="left"/>
    </xf>
    <xf numFmtId="0" fontId="33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5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left" indent="1"/>
    </xf>
    <xf numFmtId="49" fontId="14" fillId="0" borderId="16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3" borderId="21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41" fillId="34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5" fillId="36" borderId="0" xfId="0" applyFont="1" applyFill="1" applyAlignment="1">
      <alignment horizontal="left"/>
    </xf>
    <xf numFmtId="0" fontId="39" fillId="36" borderId="0" xfId="0" applyFont="1" applyFill="1" applyAlignment="1">
      <alignment/>
    </xf>
    <xf numFmtId="0" fontId="40" fillId="36" borderId="0" xfId="0" applyNumberFormat="1" applyFont="1" applyFill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42" fillId="34" borderId="0" xfId="0" applyNumberFormat="1" applyFont="1" applyFill="1" applyAlignment="1">
      <alignment horizontal="left"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6" borderId="0" xfId="0" applyNumberFormat="1" applyFont="1" applyFill="1" applyAlignment="1">
      <alignment horizontal="right"/>
    </xf>
    <xf numFmtId="0" fontId="27" fillId="36" borderId="0" xfId="0" applyFont="1" applyFill="1" applyAlignment="1">
      <alignment horizontal="center"/>
    </xf>
    <xf numFmtId="0" fontId="39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38" fillId="36" borderId="0" xfId="0" applyFont="1" applyFill="1" applyAlignment="1">
      <alignment horizontal="center"/>
    </xf>
    <xf numFmtId="189" fontId="37" fillId="34" borderId="0" xfId="0" applyNumberFormat="1" applyFont="1" applyFill="1" applyAlignment="1">
      <alignment horizontal="center"/>
    </xf>
    <xf numFmtId="189" fontId="38" fillId="36" borderId="0" xfId="0" applyNumberFormat="1" applyFont="1" applyFill="1" applyAlignment="1" quotePrefix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189" fontId="36" fillId="35" borderId="0" xfId="0" applyNumberFormat="1" applyFont="1" applyFill="1" applyAlignment="1">
      <alignment horizontal="center"/>
    </xf>
    <xf numFmtId="189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right" vertical="center"/>
    </xf>
    <xf numFmtId="49" fontId="38" fillId="34" borderId="0" xfId="0" applyNumberFormat="1" applyFont="1" applyFill="1" applyAlignment="1">
      <alignment horizontal="right"/>
    </xf>
    <xf numFmtId="49" fontId="38" fillId="34" borderId="0" xfId="0" applyNumberFormat="1" applyFont="1" applyFill="1" applyAlignment="1">
      <alignment horizontal="center"/>
    </xf>
    <xf numFmtId="49" fontId="38" fillId="34" borderId="0" xfId="0" applyNumberFormat="1" applyFont="1" applyFill="1" applyAlignment="1">
      <alignment/>
    </xf>
    <xf numFmtId="49" fontId="38" fillId="34" borderId="0" xfId="0" applyNumberFormat="1" applyFont="1" applyFill="1" applyAlignment="1">
      <alignment horizontal="left"/>
    </xf>
    <xf numFmtId="0" fontId="38" fillId="34" borderId="0" xfId="0" applyFont="1" applyFill="1" applyAlignment="1">
      <alignment horizontal="right"/>
    </xf>
    <xf numFmtId="49" fontId="45" fillId="34" borderId="0" xfId="0" applyNumberFormat="1" applyFont="1" applyFill="1" applyAlignment="1">
      <alignment horizontal="right"/>
    </xf>
    <xf numFmtId="49" fontId="45" fillId="34" borderId="0" xfId="0" applyNumberFormat="1" applyFont="1" applyFill="1" applyAlignment="1">
      <alignment horizontal="center"/>
    </xf>
    <xf numFmtId="49" fontId="45" fillId="34" borderId="0" xfId="0" applyNumberFormat="1" applyFont="1" applyFill="1" applyAlignment="1">
      <alignment/>
    </xf>
    <xf numFmtId="49" fontId="45" fillId="34" borderId="0" xfId="0" applyNumberFormat="1" applyFont="1" applyFill="1" applyAlignment="1">
      <alignment horizontal="left"/>
    </xf>
    <xf numFmtId="0" fontId="45" fillId="34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38" fillId="35" borderId="0" xfId="0" applyNumberFormat="1" applyFont="1" applyFill="1" applyAlignment="1">
      <alignment horizontal="right"/>
    </xf>
    <xf numFmtId="49" fontId="38" fillId="35" borderId="0" xfId="0" applyNumberFormat="1" applyFont="1" applyFill="1" applyAlignment="1">
      <alignment horizontal="center"/>
    </xf>
    <xf numFmtId="49" fontId="38" fillId="35" borderId="0" xfId="0" applyNumberFormat="1" applyFont="1" applyFill="1" applyAlignment="1">
      <alignment/>
    </xf>
    <xf numFmtId="49" fontId="38" fillId="35" borderId="0" xfId="0" applyNumberFormat="1" applyFont="1" applyFill="1" applyAlignment="1">
      <alignment horizontal="left"/>
    </xf>
    <xf numFmtId="0" fontId="38" fillId="35" borderId="0" xfId="0" applyFont="1" applyFill="1" applyAlignment="1">
      <alignment horizontal="right"/>
    </xf>
    <xf numFmtId="49" fontId="45" fillId="35" borderId="0" xfId="0" applyNumberFormat="1" applyFont="1" applyFill="1" applyAlignment="1">
      <alignment horizontal="right"/>
    </xf>
    <xf numFmtId="49" fontId="45" fillId="35" borderId="0" xfId="0" applyNumberFormat="1" applyFont="1" applyFill="1" applyAlignment="1">
      <alignment horizontal="center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left"/>
    </xf>
    <xf numFmtId="0" fontId="45" fillId="35" borderId="0" xfId="0" applyFont="1" applyFill="1" applyAlignment="1">
      <alignment horizontal="right"/>
    </xf>
    <xf numFmtId="0" fontId="45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7" fillId="36" borderId="0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/>
    </xf>
    <xf numFmtId="0" fontId="30" fillId="35" borderId="12" xfId="0" applyFont="1" applyFill="1" applyBorder="1" applyAlignment="1">
      <alignment horizontal="right"/>
    </xf>
    <xf numFmtId="0" fontId="16" fillId="35" borderId="17" xfId="0" applyFont="1" applyFill="1" applyBorder="1" applyAlignment="1">
      <alignment/>
    </xf>
    <xf numFmtId="0" fontId="31" fillId="36" borderId="0" xfId="0" applyFont="1" applyFill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21" fillId="37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49" fontId="21" fillId="36" borderId="10" xfId="0" applyNumberFormat="1" applyFont="1" applyFill="1" applyBorder="1" applyAlignment="1">
      <alignment vertical="center"/>
    </xf>
    <xf numFmtId="0" fontId="50" fillId="0" borderId="0" xfId="0" applyNumberFormat="1" applyFont="1" applyAlignment="1">
      <alignment/>
    </xf>
    <xf numFmtId="0" fontId="31" fillId="0" borderId="0" xfId="0" applyFont="1" applyAlignment="1">
      <alignment/>
    </xf>
    <xf numFmtId="1" fontId="49" fillId="37" borderId="13" xfId="0" applyNumberFormat="1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right" vertical="center"/>
    </xf>
    <xf numFmtId="0" fontId="22" fillId="36" borderId="10" xfId="0" applyNumberFormat="1" applyFont="1" applyFill="1" applyBorder="1" applyAlignment="1">
      <alignment horizontal="right" vertical="center"/>
    </xf>
    <xf numFmtId="49" fontId="21" fillId="36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/>
    </xf>
    <xf numFmtId="0" fontId="46" fillId="35" borderId="10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/>
    </xf>
    <xf numFmtId="0" fontId="46" fillId="35" borderId="21" xfId="0" applyFont="1" applyFill="1" applyBorder="1" applyAlignment="1">
      <alignment horizontal="right"/>
    </xf>
    <xf numFmtId="0" fontId="48" fillId="36" borderId="0" xfId="0" applyFont="1" applyFill="1" applyAlignment="1">
      <alignment horizontal="left"/>
    </xf>
    <xf numFmtId="0" fontId="22" fillId="36" borderId="17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22" fillId="36" borderId="14" xfId="0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6" xfId="0" applyNumberFormat="1" applyFont="1" applyFill="1" applyBorder="1" applyAlignment="1">
      <alignment horizontal="right" indent="1"/>
    </xf>
    <xf numFmtId="49" fontId="14" fillId="0" borderId="22" xfId="0" applyNumberFormat="1" applyFont="1" applyFill="1" applyBorder="1" applyAlignment="1">
      <alignment horizontal="left" indent="1"/>
    </xf>
    <xf numFmtId="49" fontId="30" fillId="0" borderId="18" xfId="0" applyNumberFormat="1" applyFont="1" applyFill="1" applyBorder="1" applyAlignment="1">
      <alignment horizontal="right" indent="1"/>
    </xf>
    <xf numFmtId="49" fontId="21" fillId="36" borderId="17" xfId="0" applyNumberFormat="1" applyFont="1" applyFill="1" applyBorder="1" applyAlignment="1">
      <alignment horizontal="center" vertical="center"/>
    </xf>
    <xf numFmtId="49" fontId="21" fillId="36" borderId="1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49" fontId="22" fillId="36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49" fontId="2" fillId="36" borderId="13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2" fillId="36" borderId="21" xfId="0" applyNumberFormat="1" applyFont="1" applyFill="1" applyBorder="1" applyAlignment="1">
      <alignment horizontal="right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6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49" fontId="2" fillId="36" borderId="23" xfId="0" applyNumberFormat="1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right"/>
    </xf>
    <xf numFmtId="2" fontId="51" fillId="36" borderId="21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5" fillId="35" borderId="0" xfId="0" applyFont="1" applyFill="1" applyAlignment="1" quotePrefix="1">
      <alignment horizontal="right"/>
    </xf>
    <xf numFmtId="0" fontId="45" fillId="34" borderId="0" xfId="0" applyFont="1" applyFill="1" applyAlignment="1" quotePrefix="1">
      <alignment horizontal="right"/>
    </xf>
    <xf numFmtId="170" fontId="24" fillId="36" borderId="0" xfId="60" applyFont="1" applyFill="1" applyAlignment="1">
      <alignment horizontal="center" vertical="center"/>
    </xf>
    <xf numFmtId="170" fontId="24" fillId="36" borderId="24" xfId="60" applyFont="1" applyFill="1" applyBorder="1" applyAlignment="1">
      <alignment horizontal="center" vertical="center"/>
    </xf>
    <xf numFmtId="49" fontId="22" fillId="36" borderId="0" xfId="0" applyNumberFormat="1" applyFont="1" applyFill="1" applyAlignment="1">
      <alignment horizontal="center" vertical="center"/>
    </xf>
    <xf numFmtId="49" fontId="22" fillId="36" borderId="24" xfId="0" applyNumberFormat="1" applyFont="1" applyFill="1" applyBorder="1" applyAlignment="1">
      <alignment horizontal="center" vertical="center"/>
    </xf>
    <xf numFmtId="49" fontId="24" fillId="36" borderId="0" xfId="0" applyNumberFormat="1" applyFont="1" applyFill="1" applyAlignment="1">
      <alignment horizontal="center"/>
    </xf>
    <xf numFmtId="49" fontId="22" fillId="36" borderId="0" xfId="0" applyNumberFormat="1" applyFont="1" applyFill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9" topLeftCell="A10" activePane="bottomLeft" state="frozen"/>
      <selection pane="topLeft" activeCell="D14" sqref="D14"/>
      <selection pane="bottomLeft" activeCell="D23" sqref="D23"/>
    </sheetView>
  </sheetViews>
  <sheetFormatPr defaultColWidth="9.140625" defaultRowHeight="12.75"/>
  <cols>
    <col min="1" max="1" width="4.7109375" style="78" customWidth="1"/>
    <col min="2" max="2" width="5.140625" style="85" customWidth="1"/>
    <col min="3" max="3" width="8.421875" style="86" customWidth="1"/>
    <col min="4" max="4" width="25.140625" style="73" customWidth="1"/>
    <col min="5" max="5" width="20.421875" style="73" bestFit="1" customWidth="1"/>
    <col min="6" max="6" width="10.8515625" style="73" customWidth="1"/>
    <col min="7" max="7" width="32.140625" style="73" customWidth="1"/>
    <col min="8" max="8" width="26.421875" style="73" customWidth="1"/>
    <col min="9" max="9" width="9.140625" style="73" customWidth="1"/>
    <col min="10" max="10" width="0" style="73" hidden="1" customWidth="1"/>
    <col min="11" max="16384" width="9.140625" style="73" customWidth="1"/>
  </cols>
  <sheetData>
    <row r="1" spans="1:9" ht="15" hidden="1">
      <c r="A1" s="68"/>
      <c r="B1" s="69"/>
      <c r="C1" s="70"/>
      <c r="D1" s="71"/>
      <c r="E1" s="71"/>
      <c r="F1" s="72" t="s">
        <v>81</v>
      </c>
      <c r="G1" s="71"/>
      <c r="H1" s="71"/>
      <c r="I1" s="71"/>
    </row>
    <row r="2" spans="1:9" ht="9.75" customHeight="1">
      <c r="A2" s="68"/>
      <c r="B2" s="69"/>
      <c r="C2" s="70"/>
      <c r="D2" s="71"/>
      <c r="E2" s="71"/>
      <c r="F2" s="72"/>
      <c r="G2" s="71"/>
      <c r="H2" s="71"/>
      <c r="I2" s="71"/>
    </row>
    <row r="3" spans="1:10" ht="15">
      <c r="A3" s="68"/>
      <c r="B3" s="69"/>
      <c r="C3" s="70"/>
      <c r="D3" s="71"/>
      <c r="E3" s="71"/>
      <c r="F3" s="72"/>
      <c r="G3" s="71"/>
      <c r="H3" s="71"/>
      <c r="I3" s="71"/>
      <c r="J3" s="235" t="s">
        <v>175</v>
      </c>
    </row>
    <row r="4" spans="1:10" ht="15.75">
      <c r="A4" s="303" t="s">
        <v>320</v>
      </c>
      <c r="B4" s="303"/>
      <c r="C4" s="303"/>
      <c r="D4" s="303"/>
      <c r="E4" s="303"/>
      <c r="F4" s="303"/>
      <c r="G4" s="304"/>
      <c r="H4" s="264" t="s">
        <v>399</v>
      </c>
      <c r="I4" s="141" t="s">
        <v>397</v>
      </c>
      <c r="J4" s="236">
        <v>0.04027777777777778</v>
      </c>
    </row>
    <row r="5" spans="1:10" ht="15">
      <c r="A5" s="305" t="s">
        <v>321</v>
      </c>
      <c r="B5" s="305"/>
      <c r="C5" s="305"/>
      <c r="D5" s="305"/>
      <c r="E5" s="305"/>
      <c r="F5" s="305"/>
      <c r="G5" s="306"/>
      <c r="H5" s="264" t="s">
        <v>398</v>
      </c>
      <c r="I5" s="141" t="s">
        <v>396</v>
      </c>
      <c r="J5" s="234">
        <f>TRIM(I5)+$J$4</f>
        <v>0.8006944444444444</v>
      </c>
    </row>
    <row r="6" spans="1:10" ht="15">
      <c r="A6" s="305" t="s">
        <v>240</v>
      </c>
      <c r="B6" s="305"/>
      <c r="C6" s="305"/>
      <c r="D6" s="305"/>
      <c r="E6" s="305"/>
      <c r="F6" s="305"/>
      <c r="G6" s="306"/>
      <c r="H6" s="87" t="s">
        <v>174</v>
      </c>
      <c r="I6" s="141" t="s">
        <v>395</v>
      </c>
      <c r="J6" s="234">
        <f>TRIM(I6)+$J$4</f>
        <v>0.8034722222222221</v>
      </c>
    </row>
    <row r="7" spans="1:10" ht="15" customHeight="1">
      <c r="A7" s="77"/>
      <c r="B7" s="69"/>
      <c r="C7" s="70"/>
      <c r="D7" s="71"/>
      <c r="E7" s="71"/>
      <c r="F7" s="71"/>
      <c r="G7" s="71"/>
      <c r="H7" s="87" t="s">
        <v>166</v>
      </c>
      <c r="I7" s="84" t="s">
        <v>239</v>
      </c>
      <c r="J7" s="234">
        <f>TRIM(I7)+$J$4</f>
        <v>0.8055555555555556</v>
      </c>
    </row>
    <row r="8" spans="1:10" ht="15.75" customHeight="1">
      <c r="A8" s="77"/>
      <c r="B8" s="88" t="s">
        <v>46</v>
      </c>
      <c r="C8" s="89"/>
      <c r="D8" s="90"/>
      <c r="E8" s="71"/>
      <c r="F8" s="71"/>
      <c r="G8" s="71"/>
      <c r="H8" s="87" t="s">
        <v>167</v>
      </c>
      <c r="I8" s="84" t="s">
        <v>238</v>
      </c>
      <c r="J8" s="234">
        <f>TRIM(I8)+$J$4</f>
        <v>0.8076388888888889</v>
      </c>
    </row>
    <row r="9" spans="2:9" ht="12.75">
      <c r="B9" s="79" t="s">
        <v>47</v>
      </c>
      <c r="C9" s="80" t="s">
        <v>48</v>
      </c>
      <c r="D9" s="81" t="s">
        <v>49</v>
      </c>
      <c r="E9" s="82" t="s">
        <v>50</v>
      </c>
      <c r="F9" s="80" t="s">
        <v>51</v>
      </c>
      <c r="G9" s="81" t="s">
        <v>52</v>
      </c>
      <c r="H9" s="81" t="s">
        <v>53</v>
      </c>
      <c r="I9" s="83" t="s">
        <v>54</v>
      </c>
    </row>
    <row r="10" spans="1:10" ht="15" customHeight="1">
      <c r="A10" s="251" t="s">
        <v>324</v>
      </c>
      <c r="B10" s="252">
        <v>1</v>
      </c>
      <c r="C10" s="253" t="s">
        <v>90</v>
      </c>
      <c r="D10" s="247" t="s">
        <v>202</v>
      </c>
      <c r="E10" s="247" t="s">
        <v>203</v>
      </c>
      <c r="F10" s="253" t="s">
        <v>204</v>
      </c>
      <c r="G10" s="247" t="s">
        <v>205</v>
      </c>
      <c r="H10" s="247" t="s">
        <v>241</v>
      </c>
      <c r="I10" s="84" t="s">
        <v>140</v>
      </c>
      <c r="J10" s="246"/>
    </row>
    <row r="11" spans="1:10" ht="15" customHeight="1">
      <c r="A11" s="251" t="s">
        <v>325</v>
      </c>
      <c r="B11" s="252">
        <v>2</v>
      </c>
      <c r="C11" s="253" t="s">
        <v>90</v>
      </c>
      <c r="D11" s="247" t="s">
        <v>13</v>
      </c>
      <c r="E11" s="247" t="s">
        <v>200</v>
      </c>
      <c r="F11" s="253" t="s">
        <v>93</v>
      </c>
      <c r="G11" s="247" t="s">
        <v>115</v>
      </c>
      <c r="H11" s="247" t="s">
        <v>14</v>
      </c>
      <c r="I11" s="84" t="s">
        <v>141</v>
      </c>
      <c r="J11" s="246"/>
    </row>
    <row r="12" spans="1:10" ht="15" customHeight="1">
      <c r="A12" s="251" t="s">
        <v>326</v>
      </c>
      <c r="B12" s="252">
        <v>3</v>
      </c>
      <c r="C12" s="253" t="s">
        <v>90</v>
      </c>
      <c r="D12" s="247" t="s">
        <v>176</v>
      </c>
      <c r="E12" s="247" t="s">
        <v>201</v>
      </c>
      <c r="F12" s="253" t="s">
        <v>93</v>
      </c>
      <c r="G12" s="247" t="s">
        <v>94</v>
      </c>
      <c r="H12" s="247" t="s">
        <v>19</v>
      </c>
      <c r="I12" s="84" t="s">
        <v>142</v>
      </c>
      <c r="J12" s="246"/>
    </row>
    <row r="13" spans="1:10" ht="15" customHeight="1">
      <c r="A13" s="251" t="s">
        <v>327</v>
      </c>
      <c r="B13" s="252">
        <v>4</v>
      </c>
      <c r="C13" s="253" t="s">
        <v>90</v>
      </c>
      <c r="D13" s="247" t="s">
        <v>242</v>
      </c>
      <c r="E13" s="247" t="s">
        <v>243</v>
      </c>
      <c r="F13" s="253" t="s">
        <v>93</v>
      </c>
      <c r="G13" s="247" t="s">
        <v>96</v>
      </c>
      <c r="H13" s="247" t="s">
        <v>244</v>
      </c>
      <c r="I13" s="84" t="s">
        <v>143</v>
      </c>
      <c r="J13" s="246"/>
    </row>
    <row r="14" spans="1:10" ht="15" customHeight="1">
      <c r="A14" s="251" t="s">
        <v>328</v>
      </c>
      <c r="B14" s="252">
        <v>5</v>
      </c>
      <c r="C14" s="253" t="s">
        <v>90</v>
      </c>
      <c r="D14" s="247" t="s">
        <v>245</v>
      </c>
      <c r="E14" s="247" t="s">
        <v>246</v>
      </c>
      <c r="F14" s="253" t="s">
        <v>93</v>
      </c>
      <c r="G14" s="247" t="s">
        <v>101</v>
      </c>
      <c r="H14" s="247" t="s">
        <v>19</v>
      </c>
      <c r="I14" s="84" t="s">
        <v>144</v>
      </c>
      <c r="J14" s="246"/>
    </row>
    <row r="15" spans="1:10" ht="15" customHeight="1">
      <c r="A15" s="251" t="s">
        <v>329</v>
      </c>
      <c r="B15" s="252">
        <v>6</v>
      </c>
      <c r="C15" s="253" t="s">
        <v>84</v>
      </c>
      <c r="D15" s="247" t="s">
        <v>97</v>
      </c>
      <c r="E15" s="247" t="s">
        <v>98</v>
      </c>
      <c r="F15" s="253" t="s">
        <v>93</v>
      </c>
      <c r="G15" s="247" t="s">
        <v>206</v>
      </c>
      <c r="H15" s="247" t="s">
        <v>100</v>
      </c>
      <c r="I15" s="84" t="s">
        <v>146</v>
      </c>
      <c r="J15" s="246"/>
    </row>
    <row r="16" spans="1:10" ht="15" customHeight="1">
      <c r="A16" s="251" t="s">
        <v>330</v>
      </c>
      <c r="B16" s="252">
        <v>7</v>
      </c>
      <c r="C16" s="253" t="s">
        <v>87</v>
      </c>
      <c r="D16" s="247" t="s">
        <v>207</v>
      </c>
      <c r="E16" s="247" t="s">
        <v>208</v>
      </c>
      <c r="F16" s="253" t="s">
        <v>127</v>
      </c>
      <c r="G16" s="247" t="s">
        <v>209</v>
      </c>
      <c r="H16" s="247" t="s">
        <v>19</v>
      </c>
      <c r="I16" s="84" t="s">
        <v>147</v>
      </c>
      <c r="J16" s="246"/>
    </row>
    <row r="17" spans="1:10" ht="15" customHeight="1">
      <c r="A17" s="251" t="s">
        <v>331</v>
      </c>
      <c r="B17" s="252">
        <v>8</v>
      </c>
      <c r="C17" s="253" t="s">
        <v>87</v>
      </c>
      <c r="D17" s="247" t="s">
        <v>247</v>
      </c>
      <c r="E17" s="247" t="s">
        <v>248</v>
      </c>
      <c r="F17" s="253" t="s">
        <v>123</v>
      </c>
      <c r="G17" s="247" t="s">
        <v>249</v>
      </c>
      <c r="H17" s="247" t="s">
        <v>177</v>
      </c>
      <c r="I17" s="84" t="s">
        <v>148</v>
      </c>
      <c r="J17" s="246"/>
    </row>
    <row r="18" spans="1:10" ht="15" customHeight="1">
      <c r="A18" s="251" t="s">
        <v>332</v>
      </c>
      <c r="B18" s="252">
        <v>9</v>
      </c>
      <c r="C18" s="253" t="s">
        <v>90</v>
      </c>
      <c r="D18" s="247" t="s">
        <v>172</v>
      </c>
      <c r="E18" s="247" t="s">
        <v>173</v>
      </c>
      <c r="F18" s="253" t="s">
        <v>93</v>
      </c>
      <c r="G18" s="247" t="s">
        <v>94</v>
      </c>
      <c r="H18" s="247" t="s">
        <v>19</v>
      </c>
      <c r="I18" s="84" t="s">
        <v>151</v>
      </c>
      <c r="J18" s="246"/>
    </row>
    <row r="19" spans="1:10" ht="15" customHeight="1">
      <c r="A19" s="251" t="s">
        <v>333</v>
      </c>
      <c r="B19" s="252">
        <v>10</v>
      </c>
      <c r="C19" s="253" t="s">
        <v>87</v>
      </c>
      <c r="D19" s="247" t="s">
        <v>250</v>
      </c>
      <c r="E19" s="247" t="s">
        <v>251</v>
      </c>
      <c r="F19" s="253" t="s">
        <v>93</v>
      </c>
      <c r="G19" s="247" t="s">
        <v>96</v>
      </c>
      <c r="H19" s="247" t="s">
        <v>102</v>
      </c>
      <c r="I19" s="84" t="s">
        <v>153</v>
      </c>
      <c r="J19" s="246"/>
    </row>
    <row r="20" spans="1:10" ht="15" customHeight="1">
      <c r="A20" s="251" t="s">
        <v>334</v>
      </c>
      <c r="B20" s="252">
        <v>11</v>
      </c>
      <c r="C20" s="253" t="s">
        <v>87</v>
      </c>
      <c r="D20" s="247" t="s">
        <v>15</v>
      </c>
      <c r="E20" s="247" t="s">
        <v>16</v>
      </c>
      <c r="F20" s="253" t="s">
        <v>17</v>
      </c>
      <c r="G20" s="247" t="s">
        <v>206</v>
      </c>
      <c r="H20" s="247" t="s">
        <v>95</v>
      </c>
      <c r="I20" s="84" t="s">
        <v>154</v>
      </c>
      <c r="J20" s="246"/>
    </row>
    <row r="21" spans="1:10" ht="15" customHeight="1">
      <c r="A21" s="251" t="s">
        <v>335</v>
      </c>
      <c r="B21" s="252">
        <v>12</v>
      </c>
      <c r="C21" s="253" t="s">
        <v>87</v>
      </c>
      <c r="D21" s="247" t="s">
        <v>221</v>
      </c>
      <c r="E21" s="247" t="s">
        <v>222</v>
      </c>
      <c r="F21" s="253" t="s">
        <v>123</v>
      </c>
      <c r="G21" s="247" t="s">
        <v>209</v>
      </c>
      <c r="H21" s="247" t="s">
        <v>95</v>
      </c>
      <c r="I21" s="84" t="s">
        <v>155</v>
      </c>
      <c r="J21" s="246"/>
    </row>
    <row r="22" spans="1:10" ht="15" customHeight="1">
      <c r="A22" s="251" t="s">
        <v>336</v>
      </c>
      <c r="B22" s="252">
        <v>25</v>
      </c>
      <c r="C22" s="253" t="s">
        <v>84</v>
      </c>
      <c r="D22" s="247" t="s">
        <v>211</v>
      </c>
      <c r="E22" s="247" t="s">
        <v>212</v>
      </c>
      <c r="F22" s="253" t="s">
        <v>127</v>
      </c>
      <c r="G22" s="247" t="s">
        <v>213</v>
      </c>
      <c r="H22" s="247" t="s">
        <v>95</v>
      </c>
      <c r="I22" s="84" t="s">
        <v>156</v>
      </c>
      <c r="J22" s="246"/>
    </row>
    <row r="23" spans="1:10" ht="15" customHeight="1">
      <c r="A23" s="251" t="s">
        <v>337</v>
      </c>
      <c r="B23" s="252">
        <v>14</v>
      </c>
      <c r="C23" s="253" t="s">
        <v>169</v>
      </c>
      <c r="D23" s="247" t="s">
        <v>405</v>
      </c>
      <c r="E23" s="247" t="s">
        <v>406</v>
      </c>
      <c r="F23" s="253" t="s">
        <v>252</v>
      </c>
      <c r="G23" s="247" t="s">
        <v>96</v>
      </c>
      <c r="H23" s="247" t="s">
        <v>253</v>
      </c>
      <c r="I23" s="84" t="s">
        <v>256</v>
      </c>
      <c r="J23" s="246"/>
    </row>
    <row r="24" spans="1:10" ht="15" customHeight="1">
      <c r="A24" s="251" t="s">
        <v>338</v>
      </c>
      <c r="B24" s="252">
        <v>17</v>
      </c>
      <c r="C24" s="253" t="s">
        <v>169</v>
      </c>
      <c r="D24" s="247" t="s">
        <v>224</v>
      </c>
      <c r="E24" s="247" t="s">
        <v>12</v>
      </c>
      <c r="F24" s="253" t="s">
        <v>225</v>
      </c>
      <c r="G24" s="247" t="s">
        <v>96</v>
      </c>
      <c r="H24" s="247" t="s">
        <v>159</v>
      </c>
      <c r="I24" s="84" t="s">
        <v>157</v>
      </c>
      <c r="J24" s="246"/>
    </row>
    <row r="25" spans="1:10" ht="15" customHeight="1">
      <c r="A25" s="251" t="s">
        <v>339</v>
      </c>
      <c r="B25" s="252">
        <v>16</v>
      </c>
      <c r="C25" s="253" t="s">
        <v>83</v>
      </c>
      <c r="D25" s="247" t="s">
        <v>10</v>
      </c>
      <c r="E25" s="247" t="s">
        <v>137</v>
      </c>
      <c r="F25" s="253" t="s">
        <v>93</v>
      </c>
      <c r="G25" s="247" t="s">
        <v>11</v>
      </c>
      <c r="H25" s="247" t="s">
        <v>163</v>
      </c>
      <c r="I25" s="84" t="s">
        <v>260</v>
      </c>
      <c r="J25" s="246"/>
    </row>
    <row r="26" spans="1:10" ht="15" customHeight="1">
      <c r="A26" s="251" t="s">
        <v>340</v>
      </c>
      <c r="B26" s="252">
        <v>18</v>
      </c>
      <c r="C26" s="253" t="s">
        <v>83</v>
      </c>
      <c r="D26" s="247" t="s">
        <v>113</v>
      </c>
      <c r="E26" s="247" t="s">
        <v>114</v>
      </c>
      <c r="F26" s="253" t="s">
        <v>93</v>
      </c>
      <c r="G26" s="247" t="s">
        <v>115</v>
      </c>
      <c r="H26" s="247" t="s">
        <v>163</v>
      </c>
      <c r="I26" s="84" t="s">
        <v>158</v>
      </c>
      <c r="J26" s="246"/>
    </row>
    <row r="27" spans="1:10" ht="15" customHeight="1">
      <c r="A27" s="251" t="s">
        <v>341</v>
      </c>
      <c r="B27" s="252">
        <v>19</v>
      </c>
      <c r="C27" s="253" t="s">
        <v>83</v>
      </c>
      <c r="D27" s="247" t="s">
        <v>226</v>
      </c>
      <c r="E27" s="247" t="s">
        <v>227</v>
      </c>
      <c r="F27" s="253" t="s">
        <v>93</v>
      </c>
      <c r="G27" s="247" t="s">
        <v>115</v>
      </c>
      <c r="H27" s="247" t="s">
        <v>163</v>
      </c>
      <c r="I27" s="84" t="s">
        <v>261</v>
      </c>
      <c r="J27" s="246"/>
    </row>
    <row r="28" spans="1:10" ht="15" customHeight="1">
      <c r="A28" s="251" t="s">
        <v>342</v>
      </c>
      <c r="B28" s="252">
        <v>20</v>
      </c>
      <c r="C28" s="253" t="s">
        <v>83</v>
      </c>
      <c r="D28" s="247" t="s">
        <v>178</v>
      </c>
      <c r="E28" s="247" t="s">
        <v>179</v>
      </c>
      <c r="F28" s="253" t="s">
        <v>93</v>
      </c>
      <c r="G28" s="247" t="s">
        <v>218</v>
      </c>
      <c r="H28" s="247" t="s">
        <v>159</v>
      </c>
      <c r="I28" s="84" t="s">
        <v>160</v>
      </c>
      <c r="J28" s="246"/>
    </row>
    <row r="29" spans="1:10" ht="15" customHeight="1">
      <c r="A29" s="251" t="s">
        <v>343</v>
      </c>
      <c r="B29" s="252">
        <v>21</v>
      </c>
      <c r="C29" s="253" t="s">
        <v>83</v>
      </c>
      <c r="D29" s="247" t="s">
        <v>133</v>
      </c>
      <c r="E29" s="247" t="s">
        <v>135</v>
      </c>
      <c r="F29" s="253" t="s">
        <v>93</v>
      </c>
      <c r="G29" s="247" t="s">
        <v>18</v>
      </c>
      <c r="H29" s="247" t="s">
        <v>163</v>
      </c>
      <c r="I29" s="84" t="s">
        <v>264</v>
      </c>
      <c r="J29" s="246"/>
    </row>
    <row r="30" spans="1:10" ht="15" customHeight="1">
      <c r="A30" s="251" t="s">
        <v>344</v>
      </c>
      <c r="B30" s="252">
        <v>22</v>
      </c>
      <c r="C30" s="253" t="s">
        <v>83</v>
      </c>
      <c r="D30" s="247" t="s">
        <v>136</v>
      </c>
      <c r="E30" s="247" t="s">
        <v>36</v>
      </c>
      <c r="F30" s="253" t="s">
        <v>93</v>
      </c>
      <c r="G30" s="247" t="s">
        <v>115</v>
      </c>
      <c r="H30" s="247" t="s">
        <v>19</v>
      </c>
      <c r="I30" s="84" t="s">
        <v>161</v>
      </c>
      <c r="J30" s="246"/>
    </row>
    <row r="31" spans="1:10" ht="15" customHeight="1">
      <c r="A31" s="251" t="s">
        <v>345</v>
      </c>
      <c r="B31" s="252">
        <v>23</v>
      </c>
      <c r="C31" s="253" t="s">
        <v>87</v>
      </c>
      <c r="D31" s="247" t="s">
        <v>214</v>
      </c>
      <c r="E31" s="247" t="s">
        <v>215</v>
      </c>
      <c r="F31" s="253" t="s">
        <v>123</v>
      </c>
      <c r="G31" s="247" t="s">
        <v>254</v>
      </c>
      <c r="H31" s="247" t="s">
        <v>102</v>
      </c>
      <c r="I31" s="84" t="s">
        <v>268</v>
      </c>
      <c r="J31" s="246"/>
    </row>
    <row r="32" spans="1:10" ht="15" customHeight="1">
      <c r="A32" s="251" t="s">
        <v>346</v>
      </c>
      <c r="B32" s="252">
        <v>24</v>
      </c>
      <c r="C32" s="253" t="s">
        <v>87</v>
      </c>
      <c r="D32" s="247" t="s">
        <v>217</v>
      </c>
      <c r="E32" s="247" t="s">
        <v>255</v>
      </c>
      <c r="F32" s="253" t="s">
        <v>123</v>
      </c>
      <c r="G32" s="247" t="s">
        <v>210</v>
      </c>
      <c r="H32" s="247" t="s">
        <v>102</v>
      </c>
      <c r="I32" s="84" t="s">
        <v>162</v>
      </c>
      <c r="J32" s="246"/>
    </row>
    <row r="33" spans="1:10" ht="15" customHeight="1">
      <c r="A33" s="251" t="s">
        <v>347</v>
      </c>
      <c r="B33" s="252">
        <v>26</v>
      </c>
      <c r="C33" s="253" t="s">
        <v>85</v>
      </c>
      <c r="D33" s="247" t="s">
        <v>106</v>
      </c>
      <c r="E33" s="247" t="s">
        <v>107</v>
      </c>
      <c r="F33" s="253" t="s">
        <v>93</v>
      </c>
      <c r="G33" s="247" t="s">
        <v>104</v>
      </c>
      <c r="H33" s="247" t="s">
        <v>105</v>
      </c>
      <c r="I33" s="84" t="s">
        <v>272</v>
      </c>
      <c r="J33" s="246"/>
    </row>
    <row r="34" spans="1:10" ht="15" customHeight="1">
      <c r="A34" s="251" t="s">
        <v>348</v>
      </c>
      <c r="B34" s="252">
        <v>27</v>
      </c>
      <c r="C34" s="253" t="s">
        <v>85</v>
      </c>
      <c r="D34" s="247" t="s">
        <v>103</v>
      </c>
      <c r="E34" s="247" t="s">
        <v>216</v>
      </c>
      <c r="F34" s="253" t="s">
        <v>93</v>
      </c>
      <c r="G34" s="247" t="s">
        <v>104</v>
      </c>
      <c r="H34" s="247" t="s">
        <v>105</v>
      </c>
      <c r="I34" s="84" t="s">
        <v>164</v>
      </c>
      <c r="J34" s="246"/>
    </row>
    <row r="35" spans="1:10" ht="15" customHeight="1">
      <c r="A35" s="251" t="s">
        <v>349</v>
      </c>
      <c r="B35" s="252">
        <v>28</v>
      </c>
      <c r="C35" s="253" t="s">
        <v>86</v>
      </c>
      <c r="D35" s="247" t="s">
        <v>111</v>
      </c>
      <c r="E35" s="247" t="s">
        <v>112</v>
      </c>
      <c r="F35" s="253" t="s">
        <v>93</v>
      </c>
      <c r="G35" s="247" t="s">
        <v>94</v>
      </c>
      <c r="H35" s="247" t="s">
        <v>110</v>
      </c>
      <c r="I35" s="84" t="s">
        <v>274</v>
      </c>
      <c r="J35" s="246"/>
    </row>
    <row r="36" spans="1:10" ht="15" customHeight="1">
      <c r="A36" s="251" t="s">
        <v>350</v>
      </c>
      <c r="B36" s="252">
        <v>29</v>
      </c>
      <c r="C36" s="253" t="s">
        <v>86</v>
      </c>
      <c r="D36" s="247" t="s">
        <v>257</v>
      </c>
      <c r="E36" s="247" t="s">
        <v>258</v>
      </c>
      <c r="F36" s="253" t="s">
        <v>93</v>
      </c>
      <c r="G36" s="247" t="s">
        <v>108</v>
      </c>
      <c r="H36" s="247" t="s">
        <v>259</v>
      </c>
      <c r="I36" s="84" t="s">
        <v>165</v>
      </c>
      <c r="J36" s="246"/>
    </row>
    <row r="37" spans="1:10" ht="15" customHeight="1">
      <c r="A37" s="251" t="s">
        <v>351</v>
      </c>
      <c r="B37" s="252">
        <v>30</v>
      </c>
      <c r="C37" s="253" t="s">
        <v>86</v>
      </c>
      <c r="D37" s="247" t="s">
        <v>109</v>
      </c>
      <c r="E37" s="247" t="s">
        <v>41</v>
      </c>
      <c r="F37" s="253" t="s">
        <v>93</v>
      </c>
      <c r="G37" s="247" t="s">
        <v>206</v>
      </c>
      <c r="H37" s="247" t="s">
        <v>110</v>
      </c>
      <c r="I37" s="84" t="s">
        <v>278</v>
      </c>
      <c r="J37" s="246"/>
    </row>
    <row r="38" spans="1:10" ht="15" customHeight="1">
      <c r="A38" s="251" t="s">
        <v>352</v>
      </c>
      <c r="B38" s="252">
        <v>31</v>
      </c>
      <c r="C38" s="253" t="s">
        <v>85</v>
      </c>
      <c r="D38" s="247" t="s">
        <v>228</v>
      </c>
      <c r="E38" s="247" t="s">
        <v>181</v>
      </c>
      <c r="F38" s="253" t="s">
        <v>93</v>
      </c>
      <c r="G38" s="247" t="s">
        <v>108</v>
      </c>
      <c r="H38" s="247" t="s">
        <v>105</v>
      </c>
      <c r="I38" s="84" t="s">
        <v>20</v>
      </c>
      <c r="J38" s="246"/>
    </row>
    <row r="39" spans="1:10" ht="15" customHeight="1">
      <c r="A39" s="251" t="s">
        <v>353</v>
      </c>
      <c r="B39" s="252">
        <v>32</v>
      </c>
      <c r="C39" s="253" t="s">
        <v>92</v>
      </c>
      <c r="D39" s="247" t="s">
        <v>31</v>
      </c>
      <c r="E39" s="247" t="s">
        <v>150</v>
      </c>
      <c r="F39" s="253" t="s">
        <v>93</v>
      </c>
      <c r="G39" s="247" t="s">
        <v>94</v>
      </c>
      <c r="H39" s="247" t="s">
        <v>32</v>
      </c>
      <c r="I39" s="84" t="s">
        <v>279</v>
      </c>
      <c r="J39" s="246"/>
    </row>
    <row r="40" spans="1:10" ht="15" customHeight="1">
      <c r="A40" s="251" t="s">
        <v>354</v>
      </c>
      <c r="B40" s="252">
        <v>33</v>
      </c>
      <c r="C40" s="253" t="s">
        <v>92</v>
      </c>
      <c r="D40" s="247" t="s">
        <v>262</v>
      </c>
      <c r="E40" s="247" t="s">
        <v>263</v>
      </c>
      <c r="F40" s="253" t="s">
        <v>93</v>
      </c>
      <c r="G40" s="247" t="s">
        <v>218</v>
      </c>
      <c r="H40" s="247" t="s">
        <v>118</v>
      </c>
      <c r="I40" s="84" t="s">
        <v>21</v>
      </c>
      <c r="J40" s="246"/>
    </row>
    <row r="41" spans="1:10" ht="15" customHeight="1">
      <c r="A41" s="251" t="s">
        <v>355</v>
      </c>
      <c r="B41" s="252">
        <v>34</v>
      </c>
      <c r="C41" s="253" t="s">
        <v>84</v>
      </c>
      <c r="D41" s="247" t="s">
        <v>265</v>
      </c>
      <c r="E41" s="247" t="s">
        <v>266</v>
      </c>
      <c r="F41" s="253" t="s">
        <v>93</v>
      </c>
      <c r="G41" s="247" t="s">
        <v>101</v>
      </c>
      <c r="H41" s="247" t="s">
        <v>267</v>
      </c>
      <c r="I41" s="84" t="s">
        <v>282</v>
      </c>
      <c r="J41" s="246"/>
    </row>
    <row r="42" spans="1:10" ht="15" customHeight="1">
      <c r="A42" s="251" t="s">
        <v>356</v>
      </c>
      <c r="B42" s="252">
        <v>35</v>
      </c>
      <c r="C42" s="253" t="s">
        <v>85</v>
      </c>
      <c r="D42" s="247" t="s">
        <v>121</v>
      </c>
      <c r="E42" s="247" t="s">
        <v>122</v>
      </c>
      <c r="F42" s="253" t="s">
        <v>93</v>
      </c>
      <c r="G42" s="247" t="s">
        <v>94</v>
      </c>
      <c r="H42" s="247" t="s">
        <v>105</v>
      </c>
      <c r="I42" s="84" t="s">
        <v>22</v>
      </c>
      <c r="J42" s="246"/>
    </row>
    <row r="43" spans="1:10" ht="15" customHeight="1">
      <c r="A43" s="251" t="s">
        <v>357</v>
      </c>
      <c r="B43" s="252">
        <v>36</v>
      </c>
      <c r="C43" s="253" t="s">
        <v>84</v>
      </c>
      <c r="D43" s="247" t="s">
        <v>119</v>
      </c>
      <c r="E43" s="247" t="s">
        <v>126</v>
      </c>
      <c r="F43" s="253" t="s">
        <v>93</v>
      </c>
      <c r="G43" s="247" t="s">
        <v>104</v>
      </c>
      <c r="H43" s="247" t="s">
        <v>120</v>
      </c>
      <c r="I43" s="84" t="s">
        <v>286</v>
      </c>
      <c r="J43" s="246"/>
    </row>
    <row r="44" spans="1:10" ht="15" customHeight="1">
      <c r="A44" s="251" t="s">
        <v>358</v>
      </c>
      <c r="B44" s="252">
        <v>37</v>
      </c>
      <c r="C44" s="253" t="s">
        <v>84</v>
      </c>
      <c r="D44" s="247" t="s">
        <v>269</v>
      </c>
      <c r="E44" s="247" t="s">
        <v>270</v>
      </c>
      <c r="F44" s="253" t="s">
        <v>271</v>
      </c>
      <c r="G44" s="247" t="s">
        <v>209</v>
      </c>
      <c r="H44" s="247" t="s">
        <v>95</v>
      </c>
      <c r="I44" s="84" t="s">
        <v>23</v>
      </c>
      <c r="J44" s="246"/>
    </row>
    <row r="45" spans="1:10" ht="15" customHeight="1">
      <c r="A45" s="251" t="s">
        <v>359</v>
      </c>
      <c r="B45" s="252">
        <v>39</v>
      </c>
      <c r="C45" s="253" t="s">
        <v>86</v>
      </c>
      <c r="D45" s="247" t="s">
        <v>152</v>
      </c>
      <c r="E45" s="247" t="s">
        <v>273</v>
      </c>
      <c r="F45" s="253" t="s">
        <v>93</v>
      </c>
      <c r="G45" s="247" t="s">
        <v>99</v>
      </c>
      <c r="H45" s="247" t="s">
        <v>116</v>
      </c>
      <c r="I45" s="84" t="s">
        <v>289</v>
      </c>
      <c r="J45" s="246"/>
    </row>
    <row r="46" spans="1:10" ht="15" customHeight="1">
      <c r="A46" s="251" t="s">
        <v>360</v>
      </c>
      <c r="B46" s="252">
        <v>41</v>
      </c>
      <c r="C46" s="253" t="s">
        <v>92</v>
      </c>
      <c r="D46" s="247" t="s">
        <v>275</v>
      </c>
      <c r="E46" s="247" t="s">
        <v>276</v>
      </c>
      <c r="F46" s="253" t="s">
        <v>93</v>
      </c>
      <c r="G46" s="247" t="s">
        <v>5</v>
      </c>
      <c r="H46" s="247" t="s">
        <v>277</v>
      </c>
      <c r="I46" s="84" t="s">
        <v>24</v>
      </c>
      <c r="J46" s="246"/>
    </row>
    <row r="47" spans="1:10" ht="15" customHeight="1">
      <c r="A47" s="251" t="s">
        <v>361</v>
      </c>
      <c r="B47" s="252">
        <v>42</v>
      </c>
      <c r="C47" s="253" t="s">
        <v>85</v>
      </c>
      <c r="D47" s="247" t="s">
        <v>0</v>
      </c>
      <c r="E47" s="247" t="s">
        <v>237</v>
      </c>
      <c r="F47" s="253" t="s">
        <v>93</v>
      </c>
      <c r="G47" s="247" t="s">
        <v>94</v>
      </c>
      <c r="H47" s="247" t="s">
        <v>105</v>
      </c>
      <c r="I47" s="84" t="s">
        <v>292</v>
      </c>
      <c r="J47" s="246"/>
    </row>
    <row r="48" spans="1:10" ht="15" customHeight="1">
      <c r="A48" s="251" t="s">
        <v>362</v>
      </c>
      <c r="B48" s="252">
        <v>43</v>
      </c>
      <c r="C48" s="253" t="s">
        <v>86</v>
      </c>
      <c r="D48" s="247" t="s">
        <v>149</v>
      </c>
      <c r="E48" s="247" t="s">
        <v>134</v>
      </c>
      <c r="F48" s="253" t="s">
        <v>93</v>
      </c>
      <c r="G48" s="247" t="s">
        <v>94</v>
      </c>
      <c r="H48" s="247" t="s">
        <v>110</v>
      </c>
      <c r="I48" s="84" t="s">
        <v>25</v>
      </c>
      <c r="J48" s="246"/>
    </row>
    <row r="49" spans="1:10" ht="15" customHeight="1">
      <c r="A49" s="251" t="s">
        <v>363</v>
      </c>
      <c r="B49" s="252">
        <v>44</v>
      </c>
      <c r="C49" s="253" t="s">
        <v>92</v>
      </c>
      <c r="D49" s="247" t="s">
        <v>229</v>
      </c>
      <c r="E49" s="247" t="s">
        <v>6</v>
      </c>
      <c r="F49" s="253" t="s">
        <v>93</v>
      </c>
      <c r="G49" s="247" t="s">
        <v>218</v>
      </c>
      <c r="H49" s="247" t="s">
        <v>170</v>
      </c>
      <c r="I49" s="84" t="s">
        <v>299</v>
      </c>
      <c r="J49" s="246"/>
    </row>
    <row r="50" spans="1:10" ht="15" customHeight="1">
      <c r="A50" s="251" t="s">
        <v>364</v>
      </c>
      <c r="B50" s="252">
        <v>45</v>
      </c>
      <c r="C50" s="253" t="s">
        <v>27</v>
      </c>
      <c r="D50" s="247" t="s">
        <v>280</v>
      </c>
      <c r="E50" s="247" t="s">
        <v>180</v>
      </c>
      <c r="F50" s="253" t="s">
        <v>93</v>
      </c>
      <c r="G50" s="247" t="s">
        <v>94</v>
      </c>
      <c r="H50" s="247" t="s">
        <v>281</v>
      </c>
      <c r="I50" s="84" t="s">
        <v>26</v>
      </c>
      <c r="J50" s="246"/>
    </row>
    <row r="51" spans="1:10" ht="15" customHeight="1">
      <c r="A51" s="251" t="s">
        <v>365</v>
      </c>
      <c r="B51" s="252">
        <v>46</v>
      </c>
      <c r="C51" s="253" t="s">
        <v>92</v>
      </c>
      <c r="D51" s="247" t="s">
        <v>283</v>
      </c>
      <c r="E51" s="247" t="s">
        <v>284</v>
      </c>
      <c r="F51" s="253" t="s">
        <v>93</v>
      </c>
      <c r="G51" s="247" t="s">
        <v>101</v>
      </c>
      <c r="H51" s="247" t="s">
        <v>138</v>
      </c>
      <c r="I51" s="84" t="s">
        <v>303</v>
      </c>
      <c r="J51" s="246"/>
    </row>
    <row r="52" spans="1:10" ht="15" customHeight="1">
      <c r="A52" s="251" t="s">
        <v>366</v>
      </c>
      <c r="B52" s="252">
        <v>47</v>
      </c>
      <c r="C52" s="253" t="s">
        <v>92</v>
      </c>
      <c r="D52" s="247" t="s">
        <v>285</v>
      </c>
      <c r="E52" s="247" t="s">
        <v>171</v>
      </c>
      <c r="F52" s="253" t="s">
        <v>93</v>
      </c>
      <c r="G52" s="247" t="s">
        <v>220</v>
      </c>
      <c r="H52" s="247" t="s">
        <v>145</v>
      </c>
      <c r="I52" s="84" t="s">
        <v>28</v>
      </c>
      <c r="J52" s="246"/>
    </row>
    <row r="53" spans="1:10" ht="15" customHeight="1">
      <c r="A53" s="251" t="s">
        <v>367</v>
      </c>
      <c r="B53" s="252">
        <v>48</v>
      </c>
      <c r="C53" s="253" t="s">
        <v>85</v>
      </c>
      <c r="D53" s="247" t="s">
        <v>287</v>
      </c>
      <c r="E53" s="247" t="s">
        <v>288</v>
      </c>
      <c r="F53" s="253" t="s">
        <v>93</v>
      </c>
      <c r="G53" s="247" t="s">
        <v>94</v>
      </c>
      <c r="H53" s="247" t="s">
        <v>105</v>
      </c>
      <c r="I53" s="84" t="s">
        <v>310</v>
      </c>
      <c r="J53" s="246"/>
    </row>
    <row r="54" spans="1:10" ht="15" customHeight="1">
      <c r="A54" s="251" t="s">
        <v>368</v>
      </c>
      <c r="B54" s="252">
        <v>49</v>
      </c>
      <c r="C54" s="253" t="s">
        <v>27</v>
      </c>
      <c r="D54" s="247" t="s">
        <v>124</v>
      </c>
      <c r="E54" s="247" t="s">
        <v>125</v>
      </c>
      <c r="F54" s="253" t="s">
        <v>123</v>
      </c>
      <c r="G54" s="247" t="s">
        <v>1</v>
      </c>
      <c r="H54" s="247" t="s">
        <v>2</v>
      </c>
      <c r="I54" s="84" t="s">
        <v>29</v>
      </c>
      <c r="J54" s="246"/>
    </row>
    <row r="55" spans="1:10" ht="15" customHeight="1">
      <c r="A55" s="251" t="s">
        <v>369</v>
      </c>
      <c r="B55" s="252">
        <v>50</v>
      </c>
      <c r="C55" s="253" t="s">
        <v>84</v>
      </c>
      <c r="D55" s="247" t="s">
        <v>290</v>
      </c>
      <c r="E55" s="247" t="s">
        <v>291</v>
      </c>
      <c r="F55" s="253" t="s">
        <v>93</v>
      </c>
      <c r="G55" s="247" t="s">
        <v>206</v>
      </c>
      <c r="H55" s="247" t="s">
        <v>120</v>
      </c>
      <c r="I55" s="84" t="s">
        <v>314</v>
      </c>
      <c r="J55" s="246"/>
    </row>
    <row r="56" spans="1:10" ht="15" customHeight="1">
      <c r="A56" s="251" t="s">
        <v>370</v>
      </c>
      <c r="B56" s="252">
        <v>51</v>
      </c>
      <c r="C56" s="253" t="s">
        <v>27</v>
      </c>
      <c r="D56" s="247" t="s">
        <v>3</v>
      </c>
      <c r="E56" s="247" t="s">
        <v>35</v>
      </c>
      <c r="F56" s="253" t="s">
        <v>93</v>
      </c>
      <c r="G56" s="247" t="s">
        <v>219</v>
      </c>
      <c r="H56" s="247" t="s">
        <v>116</v>
      </c>
      <c r="I56" s="84" t="s">
        <v>30</v>
      </c>
      <c r="J56" s="246"/>
    </row>
    <row r="57" spans="1:10" ht="15" customHeight="1">
      <c r="A57" s="251" t="s">
        <v>371</v>
      </c>
      <c r="B57" s="252">
        <v>52</v>
      </c>
      <c r="C57" s="253" t="s">
        <v>85</v>
      </c>
      <c r="D57" s="247" t="s">
        <v>293</v>
      </c>
      <c r="E57" s="247" t="s">
        <v>294</v>
      </c>
      <c r="F57" s="253" t="s">
        <v>93</v>
      </c>
      <c r="G57" s="247" t="s">
        <v>94</v>
      </c>
      <c r="H57" s="247" t="s">
        <v>295</v>
      </c>
      <c r="I57" s="84" t="s">
        <v>315</v>
      </c>
      <c r="J57" s="246"/>
    </row>
    <row r="58" spans="1:10" ht="15" customHeight="1">
      <c r="A58" s="251" t="s">
        <v>372</v>
      </c>
      <c r="B58" s="252">
        <v>53</v>
      </c>
      <c r="C58" s="253" t="s">
        <v>27</v>
      </c>
      <c r="D58" s="247" t="s">
        <v>296</v>
      </c>
      <c r="E58" s="247" t="s">
        <v>297</v>
      </c>
      <c r="F58" s="253" t="s">
        <v>93</v>
      </c>
      <c r="G58" s="247" t="s">
        <v>94</v>
      </c>
      <c r="H58" s="247" t="s">
        <v>298</v>
      </c>
      <c r="I58" s="84" t="s">
        <v>33</v>
      </c>
      <c r="J58" s="246"/>
    </row>
    <row r="59" spans="1:10" ht="15" customHeight="1">
      <c r="A59" s="251" t="s">
        <v>373</v>
      </c>
      <c r="B59" s="252">
        <v>54</v>
      </c>
      <c r="C59" s="253" t="s">
        <v>27</v>
      </c>
      <c r="D59" s="247" t="s">
        <v>4</v>
      </c>
      <c r="E59" s="247" t="s">
        <v>230</v>
      </c>
      <c r="F59" s="253" t="s">
        <v>93</v>
      </c>
      <c r="G59" s="247" t="s">
        <v>139</v>
      </c>
      <c r="H59" s="247" t="s">
        <v>231</v>
      </c>
      <c r="I59" s="84" t="s">
        <v>318</v>
      </c>
      <c r="J59" s="246"/>
    </row>
    <row r="60" spans="1:10" ht="15" customHeight="1">
      <c r="A60" s="251" t="s">
        <v>374</v>
      </c>
      <c r="B60" s="252">
        <v>55</v>
      </c>
      <c r="C60" s="253" t="s">
        <v>85</v>
      </c>
      <c r="D60" s="247" t="s">
        <v>300</v>
      </c>
      <c r="E60" s="247" t="s">
        <v>301</v>
      </c>
      <c r="F60" s="253" t="s">
        <v>93</v>
      </c>
      <c r="G60" s="247" t="s">
        <v>94</v>
      </c>
      <c r="H60" s="247" t="s">
        <v>302</v>
      </c>
      <c r="I60" s="84" t="s">
        <v>34</v>
      </c>
      <c r="J60" s="246"/>
    </row>
    <row r="61" spans="1:10" ht="15" customHeight="1">
      <c r="A61" s="251" t="s">
        <v>375</v>
      </c>
      <c r="B61" s="252">
        <v>56</v>
      </c>
      <c r="C61" s="253" t="s">
        <v>85</v>
      </c>
      <c r="D61" s="247" t="s">
        <v>304</v>
      </c>
      <c r="E61" s="247" t="s">
        <v>305</v>
      </c>
      <c r="F61" s="253" t="s">
        <v>93</v>
      </c>
      <c r="G61" s="247" t="s">
        <v>220</v>
      </c>
      <c r="H61" s="247" t="s">
        <v>306</v>
      </c>
      <c r="I61" s="84" t="s">
        <v>319</v>
      </c>
      <c r="J61" s="246"/>
    </row>
    <row r="62" spans="1:10" ht="15" customHeight="1">
      <c r="A62" s="251" t="s">
        <v>377</v>
      </c>
      <c r="B62" s="252">
        <v>57</v>
      </c>
      <c r="C62" s="253" t="s">
        <v>85</v>
      </c>
      <c r="D62" s="247" t="s">
        <v>307</v>
      </c>
      <c r="E62" s="247" t="s">
        <v>308</v>
      </c>
      <c r="F62" s="253" t="s">
        <v>93</v>
      </c>
      <c r="G62" s="247" t="s">
        <v>220</v>
      </c>
      <c r="H62" s="247" t="s">
        <v>309</v>
      </c>
      <c r="I62" s="84" t="s">
        <v>199</v>
      </c>
      <c r="J62" s="246"/>
    </row>
    <row r="63" spans="1:10" ht="15" customHeight="1">
      <c r="A63" s="251" t="s">
        <v>378</v>
      </c>
      <c r="B63" s="252">
        <v>58</v>
      </c>
      <c r="C63" s="253" t="s">
        <v>27</v>
      </c>
      <c r="D63" s="247" t="s">
        <v>311</v>
      </c>
      <c r="E63" s="247" t="s">
        <v>312</v>
      </c>
      <c r="F63" s="253" t="s">
        <v>93</v>
      </c>
      <c r="G63" s="247" t="s">
        <v>99</v>
      </c>
      <c r="H63" s="247" t="s">
        <v>313</v>
      </c>
      <c r="I63" s="84" t="s">
        <v>376</v>
      </c>
      <c r="J63" s="246"/>
    </row>
    <row r="64" spans="1:10" ht="15" customHeight="1">
      <c r="A64" s="251" t="s">
        <v>380</v>
      </c>
      <c r="B64" s="252">
        <v>59</v>
      </c>
      <c r="C64" s="253" t="s">
        <v>37</v>
      </c>
      <c r="D64" s="247" t="s">
        <v>128</v>
      </c>
      <c r="E64" s="247" t="s">
        <v>129</v>
      </c>
      <c r="F64" s="253" t="s">
        <v>93</v>
      </c>
      <c r="G64" s="247" t="s">
        <v>117</v>
      </c>
      <c r="H64" s="247" t="s">
        <v>38</v>
      </c>
      <c r="I64" s="84" t="s">
        <v>379</v>
      </c>
      <c r="J64" s="246"/>
    </row>
    <row r="65" spans="1:10" ht="15" customHeight="1">
      <c r="A65" s="251" t="s">
        <v>382</v>
      </c>
      <c r="B65" s="252">
        <v>60</v>
      </c>
      <c r="C65" s="253" t="s">
        <v>37</v>
      </c>
      <c r="D65" s="247" t="s">
        <v>232</v>
      </c>
      <c r="E65" s="247" t="s">
        <v>233</v>
      </c>
      <c r="F65" s="253" t="s">
        <v>93</v>
      </c>
      <c r="G65" s="247" t="s">
        <v>234</v>
      </c>
      <c r="H65" s="247" t="s">
        <v>40</v>
      </c>
      <c r="I65" s="84" t="s">
        <v>381</v>
      </c>
      <c r="J65" s="246"/>
    </row>
    <row r="66" spans="1:10" ht="15" customHeight="1">
      <c r="A66" s="251" t="s">
        <v>384</v>
      </c>
      <c r="B66" s="252">
        <v>61</v>
      </c>
      <c r="C66" s="253" t="s">
        <v>37</v>
      </c>
      <c r="D66" s="247" t="s">
        <v>130</v>
      </c>
      <c r="E66" s="247" t="s">
        <v>39</v>
      </c>
      <c r="F66" s="253" t="s">
        <v>93</v>
      </c>
      <c r="G66" s="247" t="s">
        <v>117</v>
      </c>
      <c r="H66" s="247" t="s">
        <v>40</v>
      </c>
      <c r="I66" s="84" t="s">
        <v>383</v>
      </c>
      <c r="J66" s="246"/>
    </row>
    <row r="67" spans="1:10" ht="15" customHeight="1">
      <c r="A67" s="251" t="s">
        <v>386</v>
      </c>
      <c r="B67" s="252">
        <v>62</v>
      </c>
      <c r="C67" s="253" t="s">
        <v>37</v>
      </c>
      <c r="D67" s="247" t="s">
        <v>131</v>
      </c>
      <c r="E67" s="247" t="s">
        <v>132</v>
      </c>
      <c r="F67" s="253" t="s">
        <v>93</v>
      </c>
      <c r="G67" s="247" t="s">
        <v>234</v>
      </c>
      <c r="H67" s="247" t="s">
        <v>40</v>
      </c>
      <c r="I67" s="84" t="s">
        <v>385</v>
      </c>
      <c r="J67" s="246"/>
    </row>
    <row r="68" spans="1:10" ht="15" customHeight="1">
      <c r="A68" s="251" t="s">
        <v>388</v>
      </c>
      <c r="B68" s="252">
        <v>63</v>
      </c>
      <c r="C68" s="253" t="s">
        <v>37</v>
      </c>
      <c r="D68" s="247" t="s">
        <v>316</v>
      </c>
      <c r="E68" s="247" t="s">
        <v>317</v>
      </c>
      <c r="F68" s="253" t="s">
        <v>93</v>
      </c>
      <c r="G68" s="247" t="s">
        <v>117</v>
      </c>
      <c r="H68" s="247" t="s">
        <v>40</v>
      </c>
      <c r="I68" s="84" t="s">
        <v>387</v>
      </c>
      <c r="J68" s="246"/>
    </row>
    <row r="69" spans="1:10" ht="15" customHeight="1">
      <c r="A69" s="251" t="s">
        <v>390</v>
      </c>
      <c r="B69" s="252">
        <v>64</v>
      </c>
      <c r="C69" s="253" t="s">
        <v>37</v>
      </c>
      <c r="D69" s="247" t="s">
        <v>182</v>
      </c>
      <c r="E69" s="247" t="s">
        <v>183</v>
      </c>
      <c r="F69" s="253" t="s">
        <v>93</v>
      </c>
      <c r="G69" s="247" t="s">
        <v>117</v>
      </c>
      <c r="H69" s="247" t="s">
        <v>40</v>
      </c>
      <c r="I69" s="84" t="s">
        <v>389</v>
      </c>
      <c r="J69" s="246"/>
    </row>
    <row r="70" spans="1:10" ht="15" customHeight="1">
      <c r="A70" s="251" t="s">
        <v>392</v>
      </c>
      <c r="B70" s="252">
        <v>65</v>
      </c>
      <c r="C70" s="253" t="s">
        <v>37</v>
      </c>
      <c r="D70" s="247" t="s">
        <v>7</v>
      </c>
      <c r="E70" s="247" t="s">
        <v>236</v>
      </c>
      <c r="F70" s="253" t="s">
        <v>93</v>
      </c>
      <c r="G70" s="247" t="s">
        <v>234</v>
      </c>
      <c r="H70" s="247" t="s">
        <v>235</v>
      </c>
      <c r="I70" s="84" t="s">
        <v>391</v>
      </c>
      <c r="J70" s="246"/>
    </row>
    <row r="71" spans="1:10" ht="15" customHeight="1">
      <c r="A71" s="251" t="s">
        <v>394</v>
      </c>
      <c r="B71" s="252">
        <v>66</v>
      </c>
      <c r="C71" s="253" t="s">
        <v>37</v>
      </c>
      <c r="D71" s="247" t="s">
        <v>8</v>
      </c>
      <c r="E71" s="247" t="s">
        <v>9</v>
      </c>
      <c r="F71" s="253" t="s">
        <v>93</v>
      </c>
      <c r="G71" s="247" t="s">
        <v>117</v>
      </c>
      <c r="H71" s="247" t="s">
        <v>40</v>
      </c>
      <c r="I71" s="84" t="s">
        <v>393</v>
      </c>
      <c r="J71" s="263"/>
    </row>
  </sheetData>
  <sheetProtection/>
  <autoFilter ref="A9:I71"/>
  <mergeCells count="3">
    <mergeCell ref="A4:G4"/>
    <mergeCell ref="A5:G5"/>
    <mergeCell ref="A6:G6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53" sqref="A53"/>
    </sheetView>
  </sheetViews>
  <sheetFormatPr defaultColWidth="9.140625" defaultRowHeight="12.75" outlineLevelCol="1"/>
  <cols>
    <col min="1" max="1" width="4.7109375" style="187" customWidth="1"/>
    <col min="2" max="2" width="6.57421875" style="101" customWidth="1"/>
    <col min="3" max="3" width="5.57421875" style="102" customWidth="1"/>
    <col min="4" max="4" width="21.8515625" style="100" customWidth="1"/>
    <col min="5" max="5" width="17.140625" style="100" customWidth="1"/>
    <col min="6" max="6" width="10.8515625" style="102" customWidth="1"/>
    <col min="7" max="7" width="22.57421875" style="103" customWidth="1"/>
    <col min="8" max="8" width="13.140625" style="194" customWidth="1"/>
    <col min="9" max="9" width="6.140625" style="195" hidden="1" customWidth="1" outlineLevel="1"/>
    <col min="10" max="10" width="5.28125" style="127" hidden="1" customWidth="1" outlineLevel="1"/>
    <col min="11" max="11" width="10.57421875" style="102" hidden="1" customWidth="1" outlineLevel="1"/>
    <col min="12" max="12" width="9.140625" style="100" customWidth="1" collapsed="1"/>
    <col min="13" max="16384" width="9.140625" style="100" customWidth="1"/>
  </cols>
  <sheetData>
    <row r="1" spans="1:12" ht="14.25" customHeight="1">
      <c r="A1" s="307" t="str">
        <f>Startlist!$A4</f>
        <v>GROSSI TOIDUKAUBAD VIRU RALLI 2018</v>
      </c>
      <c r="B1" s="307"/>
      <c r="C1" s="307"/>
      <c r="D1" s="307"/>
      <c r="E1" s="307"/>
      <c r="F1" s="307"/>
      <c r="G1" s="307"/>
      <c r="H1" s="307"/>
      <c r="I1" s="317" t="s">
        <v>168</v>
      </c>
      <c r="J1" s="317"/>
      <c r="K1" s="198">
        <v>13</v>
      </c>
      <c r="L1" s="201"/>
    </row>
    <row r="2" spans="1:12" ht="14.25" customHeight="1">
      <c r="A2" s="308" t="str">
        <f>Startlist!$A5</f>
        <v>15.-16. juuni 2018</v>
      </c>
      <c r="B2" s="308"/>
      <c r="C2" s="308"/>
      <c r="D2" s="308"/>
      <c r="E2" s="308"/>
      <c r="F2" s="308"/>
      <c r="G2" s="308"/>
      <c r="H2" s="308"/>
      <c r="L2" s="201"/>
    </row>
    <row r="3" spans="1:12" ht="15" customHeight="1">
      <c r="A3" s="308" t="str">
        <f>Startlist!$A6</f>
        <v>Lääne-Virumaa</v>
      </c>
      <c r="B3" s="308"/>
      <c r="C3" s="308"/>
      <c r="D3" s="308"/>
      <c r="E3" s="308"/>
      <c r="F3" s="308"/>
      <c r="G3" s="308"/>
      <c r="H3" s="308"/>
      <c r="L3" s="201"/>
    </row>
    <row r="4" spans="1:12" ht="13.5" customHeight="1">
      <c r="A4" s="176"/>
      <c r="B4" s="177" t="s">
        <v>223</v>
      </c>
      <c r="C4" s="178"/>
      <c r="D4" s="179"/>
      <c r="E4" s="170"/>
      <c r="F4" s="171"/>
      <c r="G4" s="261"/>
      <c r="H4" s="191"/>
      <c r="L4" s="201"/>
    </row>
    <row r="5" spans="1:12" ht="12.75" customHeight="1">
      <c r="A5" s="173">
        <v>1</v>
      </c>
      <c r="B5" s="180" t="str">
        <f>VLOOKUP($B7,Startlist!$B:$H,6,FALSE)</f>
        <v>OT RACING</v>
      </c>
      <c r="C5" s="181"/>
      <c r="D5" s="182"/>
      <c r="E5" s="182"/>
      <c r="F5" s="181"/>
      <c r="G5" s="183"/>
      <c r="H5" s="192">
        <f>IF(ISERROR(SMALL(H7:H10,1)+SMALL(H7:H10,2)),"-",SMALL(H7:H10,1)+SMALL(H7:H10,2))</f>
        <v>0.08442824074074073</v>
      </c>
      <c r="I5" s="196">
        <f>A5</f>
        <v>1</v>
      </c>
      <c r="J5" s="197">
        <v>1</v>
      </c>
      <c r="K5" s="199">
        <f>H5</f>
        <v>0.08442824074074073</v>
      </c>
      <c r="L5" s="201"/>
    </row>
    <row r="6" spans="1:12" ht="12.75" customHeight="1">
      <c r="A6" s="176"/>
      <c r="B6" s="185"/>
      <c r="C6" s="186"/>
      <c r="D6" s="170"/>
      <c r="E6" s="170"/>
      <c r="F6" s="186"/>
      <c r="G6" s="172"/>
      <c r="H6" s="191"/>
      <c r="I6" s="196">
        <f>A5</f>
        <v>1</v>
      </c>
      <c r="J6" s="197">
        <v>2</v>
      </c>
      <c r="K6" s="200">
        <f>H5</f>
        <v>0.08442824074074073</v>
      </c>
      <c r="L6" s="201"/>
    </row>
    <row r="7" spans="1:12" ht="12.75" customHeight="1">
      <c r="A7" s="176"/>
      <c r="B7" s="185">
        <v>2</v>
      </c>
      <c r="C7" s="186" t="str">
        <f>VLOOKUP($B7,Startlist!$B:$H,2,FALSE)</f>
        <v>MV1</v>
      </c>
      <c r="D7" s="172" t="str">
        <f>VLOOKUP($B7,Startlist!$B:$H,3,FALSE)</f>
        <v>Georg Gross</v>
      </c>
      <c r="E7" s="172" t="str">
        <f>VLOOKUP($B7,Startlist!$B:$H,4,FALSE)</f>
        <v>Raigo Mōlder</v>
      </c>
      <c r="F7" s="186" t="str">
        <f>VLOOKUP($B7,Startlist!$B:$H,5,FALSE)</f>
        <v>EST</v>
      </c>
      <c r="G7" s="172" t="str">
        <f>VLOOKUP($B7,Startlist!$B:$H,7,FALSE)</f>
        <v>Ford Fiesta WRC</v>
      </c>
      <c r="H7" s="193">
        <f>IF(ISERROR(TIMEVALUE(SUBSTITUTE(TRIM(VLOOKUP(B7,Results!B:P,$K$1,FALSE)),".",":"))),"-",TIMEVALUE(SUBSTITUTE(TRIM(VLOOKUP(B7,Results!B:P,$K$1,FALSE)),".",":")))</f>
        <v>0.04028703703703704</v>
      </c>
      <c r="I7" s="196">
        <f>A5</f>
        <v>1</v>
      </c>
      <c r="J7" s="197">
        <v>3</v>
      </c>
      <c r="K7" s="200">
        <f>H5</f>
        <v>0.08442824074074073</v>
      </c>
      <c r="L7" s="201"/>
    </row>
    <row r="8" spans="1:12" ht="12.75" customHeight="1">
      <c r="A8" s="176"/>
      <c r="B8" s="185">
        <v>18</v>
      </c>
      <c r="C8" s="186" t="str">
        <f>VLOOKUP($B8,Startlist!$B:$H,2,FALSE)</f>
        <v>MV6</v>
      </c>
      <c r="D8" s="172" t="str">
        <f>VLOOKUP($B8,Startlist!$B:$H,3,FALSE)</f>
        <v>Kaspar Kasari</v>
      </c>
      <c r="E8" s="172" t="str">
        <f>VLOOKUP($B8,Startlist!$B:$H,4,FALSE)</f>
        <v>Hannes Kuusmaa</v>
      </c>
      <c r="F8" s="186" t="str">
        <f>VLOOKUP($B8,Startlist!$B:$H,5,FALSE)</f>
        <v>EST</v>
      </c>
      <c r="G8" s="172" t="str">
        <f>VLOOKUP($B8,Startlist!$B:$H,7,FALSE)</f>
        <v>Ford Fiesta R2T</v>
      </c>
      <c r="H8" s="193">
        <f>IF(ISERROR(TIMEVALUE(SUBSTITUTE(TRIM(VLOOKUP(B8,Results!B:P,$K$1,FALSE)),".",":"))),"-",TIMEVALUE(SUBSTITUTE(TRIM(VLOOKUP(B8,Results!B:P,$K$1,FALSE)),".",":")))</f>
        <v>0.04602199074074074</v>
      </c>
      <c r="I8" s="196">
        <f>A5</f>
        <v>1</v>
      </c>
      <c r="J8" s="197">
        <v>4</v>
      </c>
      <c r="K8" s="200">
        <f>H5</f>
        <v>0.08442824074074073</v>
      </c>
      <c r="L8" s="201"/>
    </row>
    <row r="9" spans="1:12" ht="12.75" customHeight="1">
      <c r="A9" s="176"/>
      <c r="B9" s="185">
        <v>19</v>
      </c>
      <c r="C9" s="186" t="str">
        <f>VLOOKUP($B9,Startlist!$B:$H,2,FALSE)</f>
        <v>MV6</v>
      </c>
      <c r="D9" s="172" t="str">
        <f>VLOOKUP($B9,Startlist!$B:$H,3,FALSE)</f>
        <v>Oliver Ojaperv</v>
      </c>
      <c r="E9" s="172" t="str">
        <f>VLOOKUP($B9,Startlist!$B:$H,4,FALSE)</f>
        <v>Jarno Talve</v>
      </c>
      <c r="F9" s="186" t="str">
        <f>VLOOKUP($B9,Startlist!$B:$H,5,FALSE)</f>
        <v>EST</v>
      </c>
      <c r="G9" s="172" t="str">
        <f>VLOOKUP($B9,Startlist!$B:$H,7,FALSE)</f>
        <v>Ford Fiesta R2T</v>
      </c>
      <c r="H9" s="193">
        <f>IF(ISERROR(TIMEVALUE(SUBSTITUTE(TRIM(VLOOKUP(B9,Results!B:P,$K$1,FALSE)),".",":"))),"-",TIMEVALUE(SUBSTITUTE(TRIM(VLOOKUP(B9,Results!B:P,$K$1,FALSE)),".",":")))</f>
        <v>0.04591435185185185</v>
      </c>
      <c r="I9" s="196">
        <f>A5</f>
        <v>1</v>
      </c>
      <c r="J9" s="197">
        <v>5</v>
      </c>
      <c r="K9" s="200">
        <f>H5</f>
        <v>0.08442824074074073</v>
      </c>
      <c r="L9" s="201"/>
    </row>
    <row r="10" spans="1:12" ht="12.75" customHeight="1">
      <c r="A10" s="176"/>
      <c r="B10" s="185">
        <v>22</v>
      </c>
      <c r="C10" s="186" t="str">
        <f>VLOOKUP($B10,Startlist!$B:$H,2,FALSE)</f>
        <v>MV6</v>
      </c>
      <c r="D10" s="172" t="str">
        <f>VLOOKUP($B10,Startlist!$B:$H,3,FALSE)</f>
        <v>Ken Torn</v>
      </c>
      <c r="E10" s="172" t="str">
        <f>VLOOKUP($B10,Startlist!$B:$H,4,FALSE)</f>
        <v>Aleks Lesk</v>
      </c>
      <c r="F10" s="186" t="str">
        <f>VLOOKUP($B10,Startlist!$B:$H,5,FALSE)</f>
        <v>EST</v>
      </c>
      <c r="G10" s="172" t="str">
        <f>VLOOKUP($B10,Startlist!$B:$H,7,FALSE)</f>
        <v>Ford Fiesta</v>
      </c>
      <c r="H10" s="193">
        <f>IF(ISERROR(TIMEVALUE(SUBSTITUTE(TRIM(VLOOKUP(B10,Results!B:P,$K$1,FALSE)),".",":"))),"-",TIMEVALUE(SUBSTITUTE(TRIM(VLOOKUP(B10,Results!B:P,$K$1,FALSE)),".",":")))</f>
        <v>0.0441412037037037</v>
      </c>
      <c r="I10" s="196">
        <f>A5</f>
        <v>1</v>
      </c>
      <c r="J10" s="197">
        <v>6</v>
      </c>
      <c r="K10" s="200">
        <f>H5</f>
        <v>0.08442824074074073</v>
      </c>
      <c r="L10" s="201"/>
    </row>
    <row r="11" spans="1:12" ht="12.75" customHeight="1">
      <c r="A11" s="176"/>
      <c r="B11" s="185"/>
      <c r="C11" s="186"/>
      <c r="D11" s="170"/>
      <c r="E11" s="170"/>
      <c r="F11" s="186"/>
      <c r="G11" s="172"/>
      <c r="H11" s="191"/>
      <c r="I11" s="196">
        <f>A5</f>
        <v>1</v>
      </c>
      <c r="J11" s="197">
        <v>20</v>
      </c>
      <c r="K11" s="200">
        <f>H5</f>
        <v>0.08442824074074073</v>
      </c>
      <c r="L11" s="201"/>
    </row>
    <row r="12" spans="1:12" ht="12.75" customHeight="1">
      <c r="A12" s="173">
        <v>2</v>
      </c>
      <c r="B12" s="180" t="str">
        <f>VLOOKUP($B14,Startlist!$B:$H,6,FALSE)</f>
        <v>A1M MOTORSPORT</v>
      </c>
      <c r="C12" s="181"/>
      <c r="D12" s="182"/>
      <c r="E12" s="182"/>
      <c r="F12" s="181"/>
      <c r="G12" s="183"/>
      <c r="H12" s="192">
        <f>IF(ISERROR(SMALL(H14:H17,1)+SMALL(H14:H17,2)),"-",SMALL(H14:H17,1)+SMALL(H14:H17,2))</f>
        <v>0.08470833333333333</v>
      </c>
      <c r="I12" s="196">
        <f>A12</f>
        <v>2</v>
      </c>
      <c r="J12" s="197">
        <v>1</v>
      </c>
      <c r="K12" s="199">
        <f>H12</f>
        <v>0.08470833333333333</v>
      </c>
      <c r="L12" s="201"/>
    </row>
    <row r="13" spans="1:12" ht="12.75" customHeight="1">
      <c r="A13" s="176"/>
      <c r="B13" s="185"/>
      <c r="C13" s="186"/>
      <c r="D13" s="170"/>
      <c r="E13" s="170"/>
      <c r="F13" s="186"/>
      <c r="G13" s="172"/>
      <c r="H13" s="191"/>
      <c r="I13" s="196">
        <f>A12</f>
        <v>2</v>
      </c>
      <c r="J13" s="197">
        <v>2</v>
      </c>
      <c r="K13" s="200">
        <f>H12</f>
        <v>0.08470833333333333</v>
      </c>
      <c r="L13" s="201"/>
    </row>
    <row r="14" spans="1:12" ht="12.75" customHeight="1">
      <c r="A14" s="176"/>
      <c r="B14" s="185">
        <v>6</v>
      </c>
      <c r="C14" s="186" t="str">
        <f>VLOOKUP($B14,Startlist!$B:$H,2,FALSE)</f>
        <v>MV4</v>
      </c>
      <c r="D14" s="172" t="str">
        <f>VLOOKUP($B14,Startlist!$B:$H,3,FALSE)</f>
        <v>Ranno Bundsen</v>
      </c>
      <c r="E14" s="172" t="str">
        <f>VLOOKUP($B14,Startlist!$B:$H,4,FALSE)</f>
        <v>Robert Loshtshenikov</v>
      </c>
      <c r="F14" s="186" t="str">
        <f>VLOOKUP($B14,Startlist!$B:$H,5,FALSE)</f>
        <v>EST</v>
      </c>
      <c r="G14" s="172" t="str">
        <f>VLOOKUP($B14,Startlist!$B:$H,7,FALSE)</f>
        <v>Mitsubishi Lancer Evo 8</v>
      </c>
      <c r="H14" s="193">
        <f>IF(ISERROR(TIMEVALUE(SUBSTITUTE(TRIM(VLOOKUP(B14,Results!B:P,$K$1,FALSE)),".",":"))),"-",TIMEVALUE(SUBSTITUTE(TRIM(VLOOKUP(B14,Results!B:P,$K$1,FALSE)),".",":")))</f>
        <v>0.041929398148148146</v>
      </c>
      <c r="I14" s="196">
        <f>A12</f>
        <v>2</v>
      </c>
      <c r="J14" s="197">
        <v>3</v>
      </c>
      <c r="K14" s="200">
        <f>H12</f>
        <v>0.08470833333333333</v>
      </c>
      <c r="L14" s="201"/>
    </row>
    <row r="15" spans="1:12" ht="12.75" customHeight="1">
      <c r="A15" s="176"/>
      <c r="B15" s="185">
        <v>11</v>
      </c>
      <c r="C15" s="186" t="str">
        <f>VLOOKUP($B15,Startlist!$B:$H,2,FALSE)</f>
        <v>MV3</v>
      </c>
      <c r="D15" s="172" t="str">
        <f>VLOOKUP($B15,Startlist!$B:$H,3,FALSE)</f>
        <v>Allan Popov</v>
      </c>
      <c r="E15" s="172" t="str">
        <f>VLOOKUP($B15,Startlist!$B:$H,4,FALSE)</f>
        <v>Aleksei Krylov</v>
      </c>
      <c r="F15" s="186" t="str">
        <f>VLOOKUP($B15,Startlist!$B:$H,5,FALSE)</f>
        <v>EST / RUS</v>
      </c>
      <c r="G15" s="172" t="str">
        <f>VLOOKUP($B15,Startlist!$B:$H,7,FALSE)</f>
        <v>Mitsubishi Lancer Evo 9</v>
      </c>
      <c r="H15" s="193">
        <f>IF(ISERROR(TIMEVALUE(SUBSTITUTE(TRIM(VLOOKUP(B15,Results!B:P,$K$1,FALSE)),".",":"))),"-",TIMEVALUE(SUBSTITUTE(TRIM(VLOOKUP(B15,Results!B:P,$K$1,FALSE)),".",":")))</f>
        <v>0.042778935185185184</v>
      </c>
      <c r="I15" s="196">
        <f>A12</f>
        <v>2</v>
      </c>
      <c r="J15" s="197">
        <v>4</v>
      </c>
      <c r="K15" s="200">
        <f>H12</f>
        <v>0.08470833333333333</v>
      </c>
      <c r="L15" s="201"/>
    </row>
    <row r="16" spans="1:12" ht="12.75" customHeight="1">
      <c r="A16" s="176"/>
      <c r="B16" s="185">
        <v>30</v>
      </c>
      <c r="C16" s="186" t="str">
        <f>VLOOKUP($B16,Startlist!$B:$H,2,FALSE)</f>
        <v>MV5</v>
      </c>
      <c r="D16" s="172" t="str">
        <f>VLOOKUP($B16,Startlist!$B:$H,3,FALSE)</f>
        <v>Kristo Subi</v>
      </c>
      <c r="E16" s="172" t="str">
        <f>VLOOKUP($B16,Startlist!$B:$H,4,FALSE)</f>
        <v>Erik Vaasa</v>
      </c>
      <c r="F16" s="186" t="str">
        <f>VLOOKUP($B16,Startlist!$B:$H,5,FALSE)</f>
        <v>EST</v>
      </c>
      <c r="G16" s="172" t="str">
        <f>VLOOKUP($B16,Startlist!$B:$H,7,FALSE)</f>
        <v>Honda Civic Type-R</v>
      </c>
      <c r="H16" s="193">
        <f>IF(ISERROR(TIMEVALUE(SUBSTITUTE(TRIM(VLOOKUP(B16,Results!B:P,$K$1,FALSE)),".",":"))),"-",TIMEVALUE(SUBSTITUTE(TRIM(VLOOKUP(B16,Results!B:P,$K$1,FALSE)),".",":")))</f>
        <v>0.045826388888888896</v>
      </c>
      <c r="I16" s="196">
        <f>A12</f>
        <v>2</v>
      </c>
      <c r="J16" s="197">
        <v>5</v>
      </c>
      <c r="K16" s="200">
        <f>H12</f>
        <v>0.08470833333333333</v>
      </c>
      <c r="L16" s="201"/>
    </row>
    <row r="17" spans="1:12" ht="12.75" customHeight="1">
      <c r="A17" s="176"/>
      <c r="B17" s="185">
        <v>50</v>
      </c>
      <c r="C17" s="186" t="str">
        <f>VLOOKUP($B17,Startlist!$B:$H,2,FALSE)</f>
        <v>MV4</v>
      </c>
      <c r="D17" s="172" t="str">
        <f>VLOOKUP($B17,Startlist!$B:$H,3,FALSE)</f>
        <v>Allar Goldberg</v>
      </c>
      <c r="E17" s="172" t="str">
        <f>VLOOKUP($B17,Startlist!$B:$H,4,FALSE)</f>
        <v>Kaarel Lääne</v>
      </c>
      <c r="F17" s="186" t="str">
        <f>VLOOKUP($B17,Startlist!$B:$H,5,FALSE)</f>
        <v>EST</v>
      </c>
      <c r="G17" s="172" t="str">
        <f>VLOOKUP($B17,Startlist!$B:$H,7,FALSE)</f>
        <v>Subaru Impreza</v>
      </c>
      <c r="H17" s="193">
        <f>IF(ISERROR(TIMEVALUE(SUBSTITUTE(TRIM(VLOOKUP(B17,Results!B:P,$K$1,FALSE)),".",":"))),"-",TIMEVALUE(SUBSTITUTE(TRIM(VLOOKUP(B17,Results!B:P,$K$1,FALSE)),".",":")))</f>
        <v>0.04721990740740741</v>
      </c>
      <c r="I17" s="196">
        <f>A12</f>
        <v>2</v>
      </c>
      <c r="J17" s="197">
        <v>6</v>
      </c>
      <c r="K17" s="200">
        <f>H12</f>
        <v>0.08470833333333333</v>
      </c>
      <c r="L17" s="201"/>
    </row>
    <row r="18" spans="1:12" ht="12.75" customHeight="1">
      <c r="A18" s="176"/>
      <c r="B18" s="185"/>
      <c r="C18" s="186"/>
      <c r="D18" s="170"/>
      <c r="E18" s="170"/>
      <c r="F18" s="186"/>
      <c r="G18" s="172"/>
      <c r="H18" s="191"/>
      <c r="I18" s="196">
        <f>A12</f>
        <v>2</v>
      </c>
      <c r="J18" s="197">
        <v>20</v>
      </c>
      <c r="K18" s="200">
        <f>H12</f>
        <v>0.08470833333333333</v>
      </c>
      <c r="L18" s="201"/>
    </row>
    <row r="19" spans="1:12" ht="12.75" customHeight="1">
      <c r="A19" s="173">
        <v>3</v>
      </c>
      <c r="B19" s="180" t="str">
        <f>VLOOKUP($B21,Startlist!$B:$H,6,FALSE)</f>
        <v>KAUR MOTORSPORT</v>
      </c>
      <c r="C19" s="181"/>
      <c r="D19" s="182"/>
      <c r="E19" s="182"/>
      <c r="F19" s="181"/>
      <c r="G19" s="183"/>
      <c r="H19" s="192">
        <f>IF(ISERROR(SMALL(H21:H32,1)+SMALL(H21:H32,2)),"-",SMALL(H21:H32,1)+SMALL(H21:H32,2))</f>
        <v>0.08851273148148149</v>
      </c>
      <c r="I19" s="196">
        <f>A19</f>
        <v>3</v>
      </c>
      <c r="J19" s="197">
        <v>1</v>
      </c>
      <c r="K19" s="199">
        <f>H19</f>
        <v>0.08851273148148149</v>
      </c>
      <c r="L19" s="201"/>
    </row>
    <row r="20" spans="1:12" ht="12.75" customHeight="1">
      <c r="A20" s="176"/>
      <c r="B20" s="185"/>
      <c r="C20" s="186"/>
      <c r="D20" s="170"/>
      <c r="E20" s="170"/>
      <c r="F20" s="186"/>
      <c r="G20" s="172"/>
      <c r="H20" s="191"/>
      <c r="I20" s="196">
        <f>A19</f>
        <v>3</v>
      </c>
      <c r="J20" s="197">
        <v>2</v>
      </c>
      <c r="K20" s="200">
        <f>H19</f>
        <v>0.08851273148148149</v>
      </c>
      <c r="L20" s="201"/>
    </row>
    <row r="21" spans="1:12" ht="12.75" customHeight="1">
      <c r="A21" s="176"/>
      <c r="B21" s="185">
        <v>3</v>
      </c>
      <c r="C21" s="186" t="str">
        <f>VLOOKUP($B21,Startlist!$B:$H,2,FALSE)</f>
        <v>MV1</v>
      </c>
      <c r="D21" s="172" t="str">
        <f>VLOOKUP($B21,Startlist!$B:$H,3,FALSE)</f>
        <v>Egon Kaur</v>
      </c>
      <c r="E21" s="172" t="str">
        <f>VLOOKUP($B21,Startlist!$B:$H,4,FALSE)</f>
        <v>Rasmus Vesiloo</v>
      </c>
      <c r="F21" s="186" t="str">
        <f>VLOOKUP($B21,Startlist!$B:$H,5,FALSE)</f>
        <v>EST</v>
      </c>
      <c r="G21" s="172" t="str">
        <f>VLOOKUP($B21,Startlist!$B:$H,7,FALSE)</f>
        <v>Ford Fiesta</v>
      </c>
      <c r="H21" s="193">
        <f>IF(ISERROR(TIMEVALUE(SUBSTITUTE(TRIM(VLOOKUP(B21,Results!B:P,$K$1,FALSE)),".",":"))),"-",TIMEVALUE(SUBSTITUTE(TRIM(VLOOKUP(B21,Results!B:P,$K$1,FALSE)),".",":")))</f>
        <v>0.04302546296296297</v>
      </c>
      <c r="I21" s="196">
        <f>A19</f>
        <v>3</v>
      </c>
      <c r="J21" s="197">
        <v>3</v>
      </c>
      <c r="K21" s="200">
        <f>H19</f>
        <v>0.08851273148148149</v>
      </c>
      <c r="L21" s="201"/>
    </row>
    <row r="22" spans="1:12" ht="12.75" customHeight="1">
      <c r="A22" s="176"/>
      <c r="B22" s="185">
        <v>9</v>
      </c>
      <c r="C22" s="186" t="str">
        <f>VLOOKUP($B22,Startlist!$B:$H,2,FALSE)</f>
        <v>MV1</v>
      </c>
      <c r="D22" s="172" t="str">
        <f>VLOOKUP($B22,Startlist!$B:$H,3,FALSE)</f>
        <v>Priit Koik</v>
      </c>
      <c r="E22" s="172" t="str">
        <f>VLOOKUP($B22,Startlist!$B:$H,4,FALSE)</f>
        <v>Silver Simm</v>
      </c>
      <c r="F22" s="186" t="str">
        <f>VLOOKUP($B22,Startlist!$B:$H,5,FALSE)</f>
        <v>EST</v>
      </c>
      <c r="G22" s="172" t="str">
        <f>VLOOKUP($B22,Startlist!$B:$H,7,FALSE)</f>
        <v>Ford Fiesta</v>
      </c>
      <c r="H22" s="193" t="str">
        <f>IF(ISERROR(TIMEVALUE(SUBSTITUTE(TRIM(VLOOKUP(B22,Results!B:P,$K$1,FALSE)),".",":"))),"-",TIMEVALUE(SUBSTITUTE(TRIM(VLOOKUP(B22,Results!B:P,$K$1,FALSE)),".",":")))</f>
        <v>-</v>
      </c>
      <c r="I22" s="196">
        <f>A19</f>
        <v>3</v>
      </c>
      <c r="J22" s="197">
        <v>4</v>
      </c>
      <c r="K22" s="200">
        <f>H19</f>
        <v>0.08851273148148149</v>
      </c>
      <c r="L22" s="201"/>
    </row>
    <row r="23" spans="1:12" ht="12.75" customHeight="1">
      <c r="A23" s="176"/>
      <c r="B23" s="185">
        <v>28</v>
      </c>
      <c r="C23" s="186" t="str">
        <f>VLOOKUP($B23,Startlist!$B:$H,2,FALSE)</f>
        <v>MV5</v>
      </c>
      <c r="D23" s="172" t="str">
        <f>VLOOKUP($B23,Startlist!$B:$H,3,FALSE)</f>
        <v>Karel Tölp</v>
      </c>
      <c r="E23" s="172" t="str">
        <f>VLOOKUP($B23,Startlist!$B:$H,4,FALSE)</f>
        <v>Martin Vihmann</v>
      </c>
      <c r="F23" s="186" t="str">
        <f>VLOOKUP($B23,Startlist!$B:$H,5,FALSE)</f>
        <v>EST</v>
      </c>
      <c r="G23" s="172" t="str">
        <f>VLOOKUP($B23,Startlist!$B:$H,7,FALSE)</f>
        <v>Honda Civic Type-R</v>
      </c>
      <c r="H23" s="193">
        <f>IF(ISERROR(TIMEVALUE(SUBSTITUTE(TRIM(VLOOKUP(B23,Results!B:P,$K$1,FALSE)),".",":"))),"-",TIMEVALUE(SUBSTITUTE(TRIM(VLOOKUP(B23,Results!B:P,$K$1,FALSE)),".",":")))</f>
        <v>0.045487268518518524</v>
      </c>
      <c r="I23" s="196">
        <f>A19</f>
        <v>3</v>
      </c>
      <c r="J23" s="197">
        <v>5</v>
      </c>
      <c r="K23" s="200">
        <f>H19</f>
        <v>0.08851273148148149</v>
      </c>
      <c r="L23" s="201"/>
    </row>
    <row r="24" spans="1:12" ht="12.75" customHeight="1">
      <c r="A24" s="176"/>
      <c r="B24" s="185">
        <v>32</v>
      </c>
      <c r="C24" s="186" t="str">
        <f>VLOOKUP($B24,Startlist!$B:$H,2,FALSE)</f>
        <v>MV8</v>
      </c>
      <c r="D24" s="172" t="str">
        <f>VLOOKUP($B24,Startlist!$B:$H,3,FALSE)</f>
        <v>Martin Saar</v>
      </c>
      <c r="E24" s="172" t="str">
        <f>VLOOKUP($B24,Startlist!$B:$H,4,FALSE)</f>
        <v>Karol Pert</v>
      </c>
      <c r="F24" s="186" t="str">
        <f>VLOOKUP($B24,Startlist!$B:$H,5,FALSE)</f>
        <v>EST</v>
      </c>
      <c r="G24" s="172" t="str">
        <f>VLOOKUP($B24,Startlist!$B:$H,7,FALSE)</f>
        <v>VW Golf 2</v>
      </c>
      <c r="H24" s="193">
        <f>IF(ISERROR(TIMEVALUE(SUBSTITUTE(TRIM(VLOOKUP(B24,Results!B:P,$K$1,FALSE)),".",":"))),"-",TIMEVALUE(SUBSTITUTE(TRIM(VLOOKUP(B24,Results!B:P,$K$1,FALSE)),".",":")))</f>
        <v>0.04565972222222223</v>
      </c>
      <c r="I24" s="196">
        <f>A19</f>
        <v>3</v>
      </c>
      <c r="J24" s="197">
        <v>6</v>
      </c>
      <c r="K24" s="200">
        <f>H19</f>
        <v>0.08851273148148149</v>
      </c>
      <c r="L24" s="201"/>
    </row>
    <row r="25" spans="1:12" ht="12.75" customHeight="1">
      <c r="A25" s="176"/>
      <c r="B25" s="185">
        <v>35</v>
      </c>
      <c r="C25" s="186" t="str">
        <f>VLOOKUP($B25,Startlist!$B:$H,2,FALSE)</f>
        <v>MV7</v>
      </c>
      <c r="D25" s="172" t="str">
        <f>VLOOKUP($B25,Startlist!$B:$H,3,FALSE)</f>
        <v>Raiko Aru</v>
      </c>
      <c r="E25" s="172" t="str">
        <f>VLOOKUP($B25,Startlist!$B:$H,4,FALSE)</f>
        <v>Veiko Kullamäe</v>
      </c>
      <c r="F25" s="186" t="str">
        <f>VLOOKUP($B25,Startlist!$B:$H,5,FALSE)</f>
        <v>EST</v>
      </c>
      <c r="G25" s="172" t="str">
        <f>VLOOKUP($B25,Startlist!$B:$H,7,FALSE)</f>
        <v>BMW M3</v>
      </c>
      <c r="H25" s="193">
        <f>IF(ISERROR(TIMEVALUE(SUBSTITUTE(TRIM(VLOOKUP(B25,Results!B:P,$K$1,FALSE)),".",":"))),"-",TIMEVALUE(SUBSTITUTE(TRIM(VLOOKUP(B25,Results!B:P,$K$1,FALSE)),".",":")))</f>
        <v>0.04640856481481481</v>
      </c>
      <c r="I25" s="196">
        <f>A19</f>
        <v>3</v>
      </c>
      <c r="J25" s="197">
        <v>7</v>
      </c>
      <c r="K25" s="200">
        <f>H19</f>
        <v>0.08851273148148149</v>
      </c>
      <c r="L25" s="201"/>
    </row>
    <row r="26" spans="1:12" ht="12.75" customHeight="1">
      <c r="A26" s="176"/>
      <c r="B26" s="185">
        <v>42</v>
      </c>
      <c r="C26" s="186" t="str">
        <f>VLOOKUP($B26,Startlist!$B:$H,2,FALSE)</f>
        <v>MV7</v>
      </c>
      <c r="D26" s="172" t="str">
        <f>VLOOKUP($B26,Startlist!$B:$H,3,FALSE)</f>
        <v>Ott Mesikäpp</v>
      </c>
      <c r="E26" s="172" t="str">
        <f>VLOOKUP($B26,Startlist!$B:$H,4,FALSE)</f>
        <v>Jaanus Hōbemägi</v>
      </c>
      <c r="F26" s="186" t="str">
        <f>VLOOKUP($B26,Startlist!$B:$H,5,FALSE)</f>
        <v>EST</v>
      </c>
      <c r="G26" s="172" t="str">
        <f>VLOOKUP($B26,Startlist!$B:$H,7,FALSE)</f>
        <v>BMW M3</v>
      </c>
      <c r="H26" s="193">
        <f>IF(ISERROR(TIMEVALUE(SUBSTITUTE(TRIM(VLOOKUP(B26,Results!B:P,$K$1,FALSE)),".",":"))),"-",TIMEVALUE(SUBSTITUTE(TRIM(VLOOKUP(B26,Results!B:P,$K$1,FALSE)),".",":")))</f>
        <v>0.04708217592592592</v>
      </c>
      <c r="I26" s="196">
        <f>A19</f>
        <v>3</v>
      </c>
      <c r="J26" s="197">
        <v>8</v>
      </c>
      <c r="K26" s="200">
        <f>H19</f>
        <v>0.08851273148148149</v>
      </c>
      <c r="L26" s="201"/>
    </row>
    <row r="27" spans="1:12" ht="12.75" customHeight="1">
      <c r="A27" s="176"/>
      <c r="B27" s="185">
        <v>43</v>
      </c>
      <c r="C27" s="186" t="str">
        <f>VLOOKUP($B27,Startlist!$B:$H,2,FALSE)</f>
        <v>MV5</v>
      </c>
      <c r="D27" s="172" t="str">
        <f>VLOOKUP($B27,Startlist!$B:$H,3,FALSE)</f>
        <v>Karmo Karelson</v>
      </c>
      <c r="E27" s="172" t="str">
        <f>VLOOKUP($B27,Startlist!$B:$H,4,FALSE)</f>
        <v>Tanel Kasesalu</v>
      </c>
      <c r="F27" s="186" t="str">
        <f>VLOOKUP($B27,Startlist!$B:$H,5,FALSE)</f>
        <v>EST</v>
      </c>
      <c r="G27" s="172" t="str">
        <f>VLOOKUP($B27,Startlist!$B:$H,7,FALSE)</f>
        <v>Honda Civic Type-R</v>
      </c>
      <c r="H27" s="193">
        <f>IF(ISERROR(TIMEVALUE(SUBSTITUTE(TRIM(VLOOKUP(B27,Results!B:P,$K$1,FALSE)),".",":"))),"-",TIMEVALUE(SUBSTITUTE(TRIM(VLOOKUP(B27,Results!B:P,$K$1,FALSE)),".",":")))</f>
        <v>0.04752083333333334</v>
      </c>
      <c r="I27" s="196">
        <f>A19</f>
        <v>3</v>
      </c>
      <c r="J27" s="197">
        <v>9</v>
      </c>
      <c r="K27" s="200">
        <f>H19</f>
        <v>0.08851273148148149</v>
      </c>
      <c r="L27" s="201"/>
    </row>
    <row r="28" spans="1:12" ht="12.75" customHeight="1">
      <c r="A28" s="176"/>
      <c r="B28" s="185">
        <v>45</v>
      </c>
      <c r="C28" s="186" t="str">
        <f>VLOOKUP($B28,Startlist!$B:$H,2,FALSE)</f>
        <v>MV9</v>
      </c>
      <c r="D28" s="172" t="str">
        <f>VLOOKUP($B28,Startlist!$B:$H,3,FALSE)</f>
        <v>Raigo Vilbiks</v>
      </c>
      <c r="E28" s="172" t="str">
        <f>VLOOKUP($B28,Startlist!$B:$H,4,FALSE)</f>
        <v>Hellu Smorodin</v>
      </c>
      <c r="F28" s="186" t="str">
        <f>VLOOKUP($B28,Startlist!$B:$H,5,FALSE)</f>
        <v>EST</v>
      </c>
      <c r="G28" s="172" t="str">
        <f>VLOOKUP($B28,Startlist!$B:$H,7,FALSE)</f>
        <v>Lada Samara</v>
      </c>
      <c r="H28" s="193">
        <f>IF(ISERROR(TIMEVALUE(SUBSTITUTE(TRIM(VLOOKUP(B28,Results!B:P,$K$1,FALSE)),".",":"))),"-",TIMEVALUE(SUBSTITUTE(TRIM(VLOOKUP(B28,Results!B:P,$K$1,FALSE)),".",":")))</f>
        <v>0.05282407407407408</v>
      </c>
      <c r="I28" s="196">
        <f>A19</f>
        <v>3</v>
      </c>
      <c r="J28" s="197">
        <v>10</v>
      </c>
      <c r="K28" s="200">
        <f>H19</f>
        <v>0.08851273148148149</v>
      </c>
      <c r="L28" s="201"/>
    </row>
    <row r="29" spans="1:12" ht="12.75" customHeight="1">
      <c r="A29" s="176"/>
      <c r="B29" s="185">
        <v>48</v>
      </c>
      <c r="C29" s="186" t="str">
        <f>VLOOKUP($B29,Startlist!$B:$H,2,FALSE)</f>
        <v>MV7</v>
      </c>
      <c r="D29" s="172" t="str">
        <f>VLOOKUP($B29,Startlist!$B:$H,3,FALSE)</f>
        <v>Valev Vähi</v>
      </c>
      <c r="E29" s="172" t="str">
        <f>VLOOKUP($B29,Startlist!$B:$H,4,FALSE)</f>
        <v>Sven Andevei</v>
      </c>
      <c r="F29" s="186" t="str">
        <f>VLOOKUP($B29,Startlist!$B:$H,5,FALSE)</f>
        <v>EST</v>
      </c>
      <c r="G29" s="172" t="str">
        <f>VLOOKUP($B29,Startlist!$B:$H,7,FALSE)</f>
        <v>BMW M3</v>
      </c>
      <c r="H29" s="193" t="str">
        <f>IF(ISERROR(TIMEVALUE(SUBSTITUTE(TRIM(VLOOKUP(B29,Results!B:P,$K$1,FALSE)),".",":"))),"-",TIMEVALUE(SUBSTITUTE(TRIM(VLOOKUP(B29,Results!B:P,$K$1,FALSE)),".",":")))</f>
        <v>-</v>
      </c>
      <c r="I29" s="196">
        <f>A19</f>
        <v>3</v>
      </c>
      <c r="J29" s="197">
        <v>11</v>
      </c>
      <c r="K29" s="200">
        <f>H19</f>
        <v>0.08851273148148149</v>
      </c>
      <c r="L29" s="201"/>
    </row>
    <row r="30" spans="1:12" ht="12.75" customHeight="1">
      <c r="A30" s="176"/>
      <c r="B30" s="185">
        <v>52</v>
      </c>
      <c r="C30" s="186" t="str">
        <f>VLOOKUP($B30,Startlist!$B:$H,2,FALSE)</f>
        <v>MV7</v>
      </c>
      <c r="D30" s="172" t="str">
        <f>VLOOKUP($B30,Startlist!$B:$H,3,FALSE)</f>
        <v>Taavi Udevald</v>
      </c>
      <c r="E30" s="172" t="str">
        <f>VLOOKUP($B30,Startlist!$B:$H,4,FALSE)</f>
        <v>Madis Moor</v>
      </c>
      <c r="F30" s="186" t="str">
        <f>VLOOKUP($B30,Startlist!$B:$H,5,FALSE)</f>
        <v>EST</v>
      </c>
      <c r="G30" s="172" t="str">
        <f>VLOOKUP($B30,Startlist!$B:$H,7,FALSE)</f>
        <v>BMW Compact</v>
      </c>
      <c r="H30" s="193">
        <f>IF(ISERROR(TIMEVALUE(SUBSTITUTE(TRIM(VLOOKUP(B30,Results!B:P,$K$1,FALSE)),".",":"))),"-",TIMEVALUE(SUBSTITUTE(TRIM(VLOOKUP(B30,Results!B:P,$K$1,FALSE)),".",":")))</f>
        <v>0.051340277777777776</v>
      </c>
      <c r="I30" s="196">
        <f>A19</f>
        <v>3</v>
      </c>
      <c r="J30" s="197">
        <v>12</v>
      </c>
      <c r="K30" s="200">
        <f>H19</f>
        <v>0.08851273148148149</v>
      </c>
      <c r="L30" s="201"/>
    </row>
    <row r="31" spans="1:12" ht="12.75" customHeight="1">
      <c r="A31" s="176"/>
      <c r="B31" s="185">
        <v>53</v>
      </c>
      <c r="C31" s="186" t="str">
        <f>VLOOKUP($B31,Startlist!$B:$H,2,FALSE)</f>
        <v>MV9</v>
      </c>
      <c r="D31" s="172" t="str">
        <f>VLOOKUP($B31,Startlist!$B:$H,3,FALSE)</f>
        <v>Vaido Tali</v>
      </c>
      <c r="E31" s="172" t="str">
        <f>VLOOKUP($B31,Startlist!$B:$H,4,FALSE)</f>
        <v>Andres Lichtfeldt</v>
      </c>
      <c r="F31" s="186" t="str">
        <f>VLOOKUP($B31,Startlist!$B:$H,5,FALSE)</f>
        <v>EST</v>
      </c>
      <c r="G31" s="172" t="str">
        <f>VLOOKUP($B31,Startlist!$B:$H,7,FALSE)</f>
        <v>VAZ 21053</v>
      </c>
      <c r="H31" s="193" t="str">
        <f>IF(ISERROR(TIMEVALUE(SUBSTITUTE(TRIM(VLOOKUP(B31,Results!B:P,$K$1,FALSE)),".",":"))),"-",TIMEVALUE(SUBSTITUTE(TRIM(VLOOKUP(B31,Results!B:P,$K$1,FALSE)),".",":")))</f>
        <v>-</v>
      </c>
      <c r="I31" s="196">
        <f>A19</f>
        <v>3</v>
      </c>
      <c r="J31" s="197">
        <v>13</v>
      </c>
      <c r="K31" s="200">
        <f>H19</f>
        <v>0.08851273148148149</v>
      </c>
      <c r="L31" s="201"/>
    </row>
    <row r="32" spans="1:12" ht="12.75" customHeight="1">
      <c r="A32" s="176"/>
      <c r="B32" s="185">
        <v>55</v>
      </c>
      <c r="C32" s="186" t="str">
        <f>VLOOKUP($B32,Startlist!$B:$H,2,FALSE)</f>
        <v>MV7</v>
      </c>
      <c r="D32" s="172" t="str">
        <f>VLOOKUP($B32,Startlist!$B:$H,3,FALSE)</f>
        <v>Bogdan Shemet</v>
      </c>
      <c r="E32" s="172" t="str">
        <f>VLOOKUP($B32,Startlist!$B:$H,4,FALSE)</f>
        <v>Raiko Lille</v>
      </c>
      <c r="F32" s="186" t="str">
        <f>VLOOKUP($B32,Startlist!$B:$H,5,FALSE)</f>
        <v>EST</v>
      </c>
      <c r="G32" s="172" t="str">
        <f>VLOOKUP($B32,Startlist!$B:$H,7,FALSE)</f>
        <v>BMW 320</v>
      </c>
      <c r="H32" s="193">
        <f>IF(ISERROR(TIMEVALUE(SUBSTITUTE(TRIM(VLOOKUP(B32,Results!B:P,$K$1,FALSE)),".",":"))),"-",TIMEVALUE(SUBSTITUTE(TRIM(VLOOKUP(B32,Results!B:P,$K$1,FALSE)),".",":")))</f>
        <v>0.04973148148148148</v>
      </c>
      <c r="I32" s="196">
        <f>A19</f>
        <v>3</v>
      </c>
      <c r="J32" s="197">
        <v>14</v>
      </c>
      <c r="K32" s="200">
        <f>H19</f>
        <v>0.08851273148148149</v>
      </c>
      <c r="L32" s="201"/>
    </row>
    <row r="33" spans="1:12" ht="12.75" customHeight="1">
      <c r="A33" s="176"/>
      <c r="B33" s="185"/>
      <c r="C33" s="186"/>
      <c r="D33" s="170"/>
      <c r="E33" s="170"/>
      <c r="F33" s="186"/>
      <c r="G33" s="172"/>
      <c r="H33" s="191"/>
      <c r="I33" s="196">
        <f>A19</f>
        <v>3</v>
      </c>
      <c r="J33" s="197">
        <v>20</v>
      </c>
      <c r="K33" s="200">
        <f>H19</f>
        <v>0.08851273148148149</v>
      </c>
      <c r="L33" s="201"/>
    </row>
    <row r="34" spans="1:12" ht="12.75" customHeight="1">
      <c r="A34" s="173">
        <v>4</v>
      </c>
      <c r="B34" s="180" t="str">
        <f>VLOOKUP($B36,Startlist!$B:$H,6,FALSE)</f>
        <v>PROREHV RALLY TEAM</v>
      </c>
      <c r="C34" s="181"/>
      <c r="D34" s="182"/>
      <c r="E34" s="182"/>
      <c r="F34" s="181"/>
      <c r="G34" s="183"/>
      <c r="H34" s="192">
        <f>IF(ISERROR(SMALL(H36:H38,1)+SMALL(H36:H38,2)),"-",SMALL(H36:H38,1)+SMALL(H36:H38,2))</f>
        <v>0.08853587962962964</v>
      </c>
      <c r="I34" s="196">
        <f>A34</f>
        <v>4</v>
      </c>
      <c r="J34" s="197">
        <v>1</v>
      </c>
      <c r="K34" s="199">
        <f>H34</f>
        <v>0.08853587962962964</v>
      </c>
      <c r="L34" s="201"/>
    </row>
    <row r="35" spans="1:12" ht="12.75" customHeight="1">
      <c r="A35" s="176"/>
      <c r="B35" s="185"/>
      <c r="C35" s="186"/>
      <c r="D35" s="170"/>
      <c r="E35" s="170"/>
      <c r="F35" s="186"/>
      <c r="G35" s="172"/>
      <c r="H35" s="191"/>
      <c r="I35" s="196">
        <f>A34</f>
        <v>4</v>
      </c>
      <c r="J35" s="197">
        <v>2</v>
      </c>
      <c r="K35" s="200">
        <f>H34</f>
        <v>0.08853587962962964</v>
      </c>
      <c r="L35" s="201"/>
    </row>
    <row r="36" spans="1:12" ht="12.75" customHeight="1">
      <c r="A36" s="176"/>
      <c r="B36" s="185">
        <v>5</v>
      </c>
      <c r="C36" s="186" t="str">
        <f>VLOOKUP($B36,Startlist!$B:$H,2,FALSE)</f>
        <v>MV1</v>
      </c>
      <c r="D36" s="172" t="str">
        <f>VLOOKUP($B36,Startlist!$B:$H,3,FALSE)</f>
        <v>Roland Murakas</v>
      </c>
      <c r="E36" s="172" t="str">
        <f>VLOOKUP($B36,Startlist!$B:$H,4,FALSE)</f>
        <v>Kalle Adler</v>
      </c>
      <c r="F36" s="186" t="str">
        <f>VLOOKUP($B36,Startlist!$B:$H,5,FALSE)</f>
        <v>EST</v>
      </c>
      <c r="G36" s="172" t="str">
        <f>VLOOKUP($B36,Startlist!$B:$H,7,FALSE)</f>
        <v>Ford Fiesta</v>
      </c>
      <c r="H36" s="193">
        <f>IF(ISERROR(TIMEVALUE(SUBSTITUTE(TRIM(VLOOKUP(B36,Results!B:P,$K$1,FALSE)),".",":"))),"-",TIMEVALUE(SUBSTITUTE(TRIM(VLOOKUP(B36,Results!B:P,$K$1,FALSE)),".",":")))</f>
        <v>0.04225231481481481</v>
      </c>
      <c r="I36" s="196">
        <f>A34</f>
        <v>4</v>
      </c>
      <c r="J36" s="197">
        <v>3</v>
      </c>
      <c r="K36" s="200">
        <f>H34</f>
        <v>0.08853587962962964</v>
      </c>
      <c r="L36" s="201"/>
    </row>
    <row r="37" spans="1:12" ht="12.75" customHeight="1">
      <c r="A37" s="176"/>
      <c r="B37" s="185">
        <v>34</v>
      </c>
      <c r="C37" s="186" t="str">
        <f>VLOOKUP($B37,Startlist!$B:$H,2,FALSE)</f>
        <v>MV4</v>
      </c>
      <c r="D37" s="172" t="str">
        <f>VLOOKUP($B37,Startlist!$B:$H,3,FALSE)</f>
        <v>Siim Aas</v>
      </c>
      <c r="E37" s="172" t="str">
        <f>VLOOKUP($B37,Startlist!$B:$H,4,FALSE)</f>
        <v>Vallo Vahesaar</v>
      </c>
      <c r="F37" s="186" t="str">
        <f>VLOOKUP($B37,Startlist!$B:$H,5,FALSE)</f>
        <v>EST</v>
      </c>
      <c r="G37" s="172" t="str">
        <f>VLOOKUP($B37,Startlist!$B:$H,7,FALSE)</f>
        <v>Mitsubishi Lancer Evo</v>
      </c>
      <c r="H37" s="193">
        <f>IF(ISERROR(TIMEVALUE(SUBSTITUTE(TRIM(VLOOKUP(B37,Results!B:P,$K$1,FALSE)),".",":"))),"-",TIMEVALUE(SUBSTITUTE(TRIM(VLOOKUP(B37,Results!B:P,$K$1,FALSE)),".",":")))</f>
        <v>0.04628356481481482</v>
      </c>
      <c r="I37" s="196">
        <f>A34</f>
        <v>4</v>
      </c>
      <c r="J37" s="197">
        <v>4</v>
      </c>
      <c r="K37" s="200">
        <f>H34</f>
        <v>0.08853587962962964</v>
      </c>
      <c r="L37" s="201"/>
    </row>
    <row r="38" spans="1:12" ht="12.75" customHeight="1">
      <c r="A38" s="176"/>
      <c r="B38" s="185">
        <v>46</v>
      </c>
      <c r="C38" s="186" t="str">
        <f>VLOOKUP($B38,Startlist!$B:$H,2,FALSE)</f>
        <v>MV8</v>
      </c>
      <c r="D38" s="172" t="str">
        <f>VLOOKUP($B38,Startlist!$B:$H,3,FALSE)</f>
        <v>Imre Vanik</v>
      </c>
      <c r="E38" s="172" t="str">
        <f>VLOOKUP($B38,Startlist!$B:$H,4,FALSE)</f>
        <v>Janek Ojala</v>
      </c>
      <c r="F38" s="186" t="str">
        <f>VLOOKUP($B38,Startlist!$B:$H,5,FALSE)</f>
        <v>EST</v>
      </c>
      <c r="G38" s="172" t="str">
        <f>VLOOKUP($B38,Startlist!$B:$H,7,FALSE)</f>
        <v>Nissan Sunny</v>
      </c>
      <c r="H38" s="193">
        <f>IF(ISERROR(TIMEVALUE(SUBSTITUTE(TRIM(VLOOKUP(B38,Results!B:P,$K$1,FALSE)),".",":"))),"-",TIMEVALUE(SUBSTITUTE(TRIM(VLOOKUP(B38,Results!B:P,$K$1,FALSE)),".",":")))</f>
        <v>0.05137731481481481</v>
      </c>
      <c r="I38" s="196">
        <f>A34</f>
        <v>4</v>
      </c>
      <c r="J38" s="197">
        <v>5</v>
      </c>
      <c r="K38" s="200">
        <f>H34</f>
        <v>0.08853587962962964</v>
      </c>
      <c r="L38" s="201"/>
    </row>
    <row r="39" spans="1:12" ht="12.75" customHeight="1">
      <c r="A39" s="176"/>
      <c r="B39" s="185"/>
      <c r="C39" s="186"/>
      <c r="D39" s="170"/>
      <c r="E39" s="170"/>
      <c r="F39" s="186"/>
      <c r="G39" s="172"/>
      <c r="H39" s="191"/>
      <c r="I39" s="196">
        <f>A34</f>
        <v>4</v>
      </c>
      <c r="J39" s="197">
        <v>20</v>
      </c>
      <c r="K39" s="200">
        <f>H34</f>
        <v>0.08853587962962964</v>
      </c>
      <c r="L39" s="201"/>
    </row>
    <row r="40" spans="1:12" ht="12.75" customHeight="1">
      <c r="A40" s="173">
        <v>5</v>
      </c>
      <c r="B40" s="180" t="str">
        <f>VLOOKUP($B42,Startlist!$B:$H,6,FALSE)</f>
        <v>CUEKS RACING</v>
      </c>
      <c r="C40" s="181"/>
      <c r="D40" s="182"/>
      <c r="E40" s="182"/>
      <c r="F40" s="181"/>
      <c r="G40" s="183"/>
      <c r="H40" s="192">
        <f>IF(ISERROR(SMALL(H42:H44,1)+SMALL(H42:H44,2)),"-",SMALL(H42:H44,1)+SMALL(H42:H44,2))</f>
        <v>0.08904976851851852</v>
      </c>
      <c r="I40" s="196">
        <f>A40</f>
        <v>5</v>
      </c>
      <c r="J40" s="197">
        <v>1</v>
      </c>
      <c r="K40" s="199">
        <f>H40</f>
        <v>0.08904976851851852</v>
      </c>
      <c r="L40" s="201"/>
    </row>
    <row r="41" spans="1:12" ht="12.75" customHeight="1">
      <c r="A41" s="176"/>
      <c r="B41" s="185"/>
      <c r="C41" s="186"/>
      <c r="D41" s="170"/>
      <c r="E41" s="170"/>
      <c r="F41" s="186"/>
      <c r="G41" s="172"/>
      <c r="H41" s="191"/>
      <c r="I41" s="196">
        <f>A40</f>
        <v>5</v>
      </c>
      <c r="J41" s="197">
        <v>2</v>
      </c>
      <c r="K41" s="200">
        <f>H40</f>
        <v>0.08904976851851852</v>
      </c>
      <c r="L41" s="201"/>
    </row>
    <row r="42" spans="1:12" ht="12.75" customHeight="1">
      <c r="A42" s="176"/>
      <c r="B42" s="185">
        <v>26</v>
      </c>
      <c r="C42" s="186" t="str">
        <f>VLOOKUP($B42,Startlist!$B:$H,2,FALSE)</f>
        <v>MV7</v>
      </c>
      <c r="D42" s="172" t="str">
        <f>VLOOKUP($B42,Startlist!$B:$H,3,FALSE)</f>
        <v>Marko Ringenberg</v>
      </c>
      <c r="E42" s="172" t="str">
        <f>VLOOKUP($B42,Startlist!$B:$H,4,FALSE)</f>
        <v>Allar Heina</v>
      </c>
      <c r="F42" s="186" t="str">
        <f>VLOOKUP($B42,Startlist!$B:$H,5,FALSE)</f>
        <v>EST</v>
      </c>
      <c r="G42" s="172" t="str">
        <f>VLOOKUP($B42,Startlist!$B:$H,7,FALSE)</f>
        <v>BMW M3</v>
      </c>
      <c r="H42" s="193">
        <f>IF(ISERROR(TIMEVALUE(SUBSTITUTE(TRIM(VLOOKUP(B42,Results!B:P,$K$1,FALSE)),".",":"))),"-",TIMEVALUE(SUBSTITUTE(TRIM(VLOOKUP(B42,Results!B:P,$K$1,FALSE)),".",":")))</f>
        <v>0.04423726851851852</v>
      </c>
      <c r="I42" s="196">
        <f>A40</f>
        <v>5</v>
      </c>
      <c r="J42" s="197">
        <v>3</v>
      </c>
      <c r="K42" s="200">
        <f>H40</f>
        <v>0.08904976851851852</v>
      </c>
      <c r="L42" s="201"/>
    </row>
    <row r="43" spans="1:12" ht="12.75" customHeight="1">
      <c r="A43" s="176"/>
      <c r="B43" s="185">
        <v>27</v>
      </c>
      <c r="C43" s="186" t="str">
        <f>VLOOKUP($B43,Startlist!$B:$H,2,FALSE)</f>
        <v>MV7</v>
      </c>
      <c r="D43" s="172" t="str">
        <f>VLOOKUP($B43,Startlist!$B:$H,3,FALSE)</f>
        <v>Mario Jürimäe</v>
      </c>
      <c r="E43" s="172" t="str">
        <f>VLOOKUP($B43,Startlist!$B:$H,4,FALSE)</f>
        <v>Martin Valter</v>
      </c>
      <c r="F43" s="186" t="str">
        <f>VLOOKUP($B43,Startlist!$B:$H,5,FALSE)</f>
        <v>EST</v>
      </c>
      <c r="G43" s="172" t="str">
        <f>VLOOKUP($B43,Startlist!$B:$H,7,FALSE)</f>
        <v>BMW M3</v>
      </c>
      <c r="H43" s="193">
        <f>IF(ISERROR(TIMEVALUE(SUBSTITUTE(TRIM(VLOOKUP(B43,Results!B:P,$K$1,FALSE)),".",":"))),"-",TIMEVALUE(SUBSTITUTE(TRIM(VLOOKUP(B43,Results!B:P,$K$1,FALSE)),".",":")))</f>
        <v>0.0448125</v>
      </c>
      <c r="I43" s="196">
        <f>A40</f>
        <v>5</v>
      </c>
      <c r="J43" s="197">
        <v>4</v>
      </c>
      <c r="K43" s="200">
        <f>H40</f>
        <v>0.08904976851851852</v>
      </c>
      <c r="L43" s="201"/>
    </row>
    <row r="44" spans="1:12" ht="12.75" customHeight="1">
      <c r="A44" s="176"/>
      <c r="B44" s="185">
        <v>36</v>
      </c>
      <c r="C44" s="186" t="str">
        <f>VLOOKUP($B44,Startlist!$B:$H,2,FALSE)</f>
        <v>MV4</v>
      </c>
      <c r="D44" s="172" t="str">
        <f>VLOOKUP($B44,Startlist!$B:$H,3,FALSE)</f>
        <v>Henri Franke</v>
      </c>
      <c r="E44" s="172" t="str">
        <f>VLOOKUP($B44,Startlist!$B:$H,4,FALSE)</f>
        <v>Arvo Liimann</v>
      </c>
      <c r="F44" s="186" t="str">
        <f>VLOOKUP($B44,Startlist!$B:$H,5,FALSE)</f>
        <v>EST</v>
      </c>
      <c r="G44" s="172" t="str">
        <f>VLOOKUP($B44,Startlist!$B:$H,7,FALSE)</f>
        <v>Subaru Impreza</v>
      </c>
      <c r="H44" s="193">
        <f>IF(ISERROR(TIMEVALUE(SUBSTITUTE(TRIM(VLOOKUP(B44,Results!B:P,$K$1,FALSE)),".",":"))),"-",TIMEVALUE(SUBSTITUTE(TRIM(VLOOKUP(B44,Results!B:P,$K$1,FALSE)),".",":")))</f>
        <v>0.046349537037037036</v>
      </c>
      <c r="I44" s="196">
        <f>A40</f>
        <v>5</v>
      </c>
      <c r="J44" s="197">
        <v>5</v>
      </c>
      <c r="K44" s="200">
        <f>H40</f>
        <v>0.08904976851851852</v>
      </c>
      <c r="L44" s="201"/>
    </row>
    <row r="45" spans="1:12" ht="12.75" customHeight="1">
      <c r="A45" s="176"/>
      <c r="B45" s="185"/>
      <c r="C45" s="186"/>
      <c r="D45" s="170"/>
      <c r="E45" s="170"/>
      <c r="F45" s="186"/>
      <c r="G45" s="172"/>
      <c r="H45" s="191"/>
      <c r="I45" s="196">
        <f>A40</f>
        <v>5</v>
      </c>
      <c r="J45" s="197">
        <v>20</v>
      </c>
      <c r="K45" s="200">
        <f>H40</f>
        <v>0.08904976851851852</v>
      </c>
      <c r="L45" s="201"/>
    </row>
    <row r="46" spans="1:12" ht="12.75" customHeight="1">
      <c r="A46" s="173">
        <v>6</v>
      </c>
      <c r="B46" s="180" t="str">
        <f>VLOOKUP($B48,Startlist!$B:$H,6,FALSE)</f>
        <v>ALM MOTORSPORT</v>
      </c>
      <c r="C46" s="181"/>
      <c r="D46" s="182"/>
      <c r="E46" s="182"/>
      <c r="F46" s="181"/>
      <c r="G46" s="183"/>
      <c r="H46" s="192">
        <f>IF(ISERROR(SMALL(H48:H51,1)+SMALL(H48:H51,2)),"-",SMALL(H48:H51,1)+SMALL(H48:H51,2))</f>
        <v>0.09167824074074074</v>
      </c>
      <c r="I46" s="196">
        <f>A46</f>
        <v>6</v>
      </c>
      <c r="J46" s="197">
        <v>1</v>
      </c>
      <c r="K46" s="199">
        <f>H46</f>
        <v>0.09167824074074074</v>
      </c>
      <c r="L46" s="201"/>
    </row>
    <row r="47" spans="1:12" ht="12.75" customHeight="1">
      <c r="A47" s="176"/>
      <c r="B47" s="185"/>
      <c r="C47" s="186"/>
      <c r="D47" s="170"/>
      <c r="E47" s="170"/>
      <c r="F47" s="186"/>
      <c r="G47" s="172"/>
      <c r="H47" s="191"/>
      <c r="I47" s="196">
        <f>A46</f>
        <v>6</v>
      </c>
      <c r="J47" s="197">
        <v>2</v>
      </c>
      <c r="K47" s="200">
        <f>H46</f>
        <v>0.09167824074074074</v>
      </c>
      <c r="L47" s="201"/>
    </row>
    <row r="48" spans="1:12" ht="12.75" customHeight="1">
      <c r="A48" s="176"/>
      <c r="B48" s="185">
        <v>4</v>
      </c>
      <c r="C48" s="186" t="str">
        <f>VLOOKUP($B48,Startlist!$B:$H,2,FALSE)</f>
        <v>MV1</v>
      </c>
      <c r="D48" s="172" t="str">
        <f>VLOOKUP($B48,Startlist!$B:$H,3,FALSE)</f>
        <v>Rainer Aus</v>
      </c>
      <c r="E48" s="172" t="str">
        <f>VLOOKUP($B48,Startlist!$B:$H,4,FALSE)</f>
        <v>Simo Koskinen</v>
      </c>
      <c r="F48" s="186" t="str">
        <f>VLOOKUP($B48,Startlist!$B:$H,5,FALSE)</f>
        <v>EST</v>
      </c>
      <c r="G48" s="172" t="str">
        <f>VLOOKUP($B48,Startlist!$B:$H,7,FALSE)</f>
        <v>Volkswagen Polo</v>
      </c>
      <c r="H48" s="193">
        <f>IF(ISERROR(TIMEVALUE(SUBSTITUTE(TRIM(VLOOKUP(B48,Results!B:P,$K$1,FALSE)),".",":"))),"-",TIMEVALUE(SUBSTITUTE(TRIM(VLOOKUP(B48,Results!B:P,$K$1,FALSE)),".",":")))</f>
        <v>0.08406134259259258</v>
      </c>
      <c r="I48" s="196">
        <f>A46</f>
        <v>6</v>
      </c>
      <c r="J48" s="197">
        <v>3</v>
      </c>
      <c r="K48" s="200">
        <f>H46</f>
        <v>0.09167824074074074</v>
      </c>
      <c r="L48" s="201"/>
    </row>
    <row r="49" spans="1:12" ht="12.75" customHeight="1">
      <c r="A49" s="176"/>
      <c r="B49" s="185">
        <v>10</v>
      </c>
      <c r="C49" s="186" t="str">
        <f>VLOOKUP($B49,Startlist!$B:$H,2,FALSE)</f>
        <v>MV3</v>
      </c>
      <c r="D49" s="172" t="str">
        <f>VLOOKUP($B49,Startlist!$B:$H,3,FALSE)</f>
        <v>Hendrik Kers</v>
      </c>
      <c r="E49" s="172" t="str">
        <f>VLOOKUP($B49,Startlist!$B:$H,4,FALSE)</f>
        <v>Mihkel Kapp</v>
      </c>
      <c r="F49" s="186" t="str">
        <f>VLOOKUP($B49,Startlist!$B:$H,5,FALSE)</f>
        <v>EST</v>
      </c>
      <c r="G49" s="172" t="str">
        <f>VLOOKUP($B49,Startlist!$B:$H,7,FALSE)</f>
        <v>Mitsubishi Lancer Evo 10</v>
      </c>
      <c r="H49" s="193">
        <f>IF(ISERROR(TIMEVALUE(SUBSTITUTE(TRIM(VLOOKUP(B49,Results!B:P,$K$1,FALSE)),".",":"))),"-",TIMEVALUE(SUBSTITUTE(TRIM(VLOOKUP(B49,Results!B:P,$K$1,FALSE)),".",":")))</f>
        <v>0.04372569444444444</v>
      </c>
      <c r="I49" s="196">
        <f>A46</f>
        <v>6</v>
      </c>
      <c r="J49" s="197">
        <v>4</v>
      </c>
      <c r="K49" s="200">
        <f>H46</f>
        <v>0.09167824074074074</v>
      </c>
      <c r="L49" s="201"/>
    </row>
    <row r="50" spans="1:12" ht="12.75" customHeight="1">
      <c r="A50" s="176"/>
      <c r="B50" s="185">
        <v>14</v>
      </c>
      <c r="C50" s="186" t="str">
        <f>VLOOKUP($B50,Startlist!$B:$H,2,FALSE)</f>
        <v>MV2</v>
      </c>
      <c r="D50" s="172" t="str">
        <f>VLOOKUP($B50,Startlist!$B:$H,3,FALSE)</f>
        <v>Raul Hernandez Hernandez</v>
      </c>
      <c r="E50" s="172" t="str">
        <f>VLOOKUP($B50,Startlist!$B:$H,4,FALSE)</f>
        <v>Rogelio Penate Lopez</v>
      </c>
      <c r="F50" s="186" t="str">
        <f>VLOOKUP($B50,Startlist!$B:$H,5,FALSE)</f>
        <v>LAT / ESP</v>
      </c>
      <c r="G50" s="172" t="str">
        <f>VLOOKUP($B50,Startlist!$B:$H,7,FALSE)</f>
        <v>Peueot 208 R2</v>
      </c>
      <c r="H50" s="193">
        <f>IF(ISERROR(TIMEVALUE(SUBSTITUTE(TRIM(VLOOKUP(B50,Results!B:P,$K$1,FALSE)),".",":"))),"-",TIMEVALUE(SUBSTITUTE(TRIM(VLOOKUP(B50,Results!B:P,$K$1,FALSE)),".",":")))</f>
        <v>0.0479525462962963</v>
      </c>
      <c r="I50" s="196">
        <f>A46</f>
        <v>6</v>
      </c>
      <c r="J50" s="197">
        <v>5</v>
      </c>
      <c r="K50" s="200">
        <f>H46</f>
        <v>0.09167824074074074</v>
      </c>
      <c r="L50" s="201"/>
    </row>
    <row r="51" spans="1:12" ht="12.75" customHeight="1">
      <c r="A51" s="176"/>
      <c r="B51" s="185">
        <v>17</v>
      </c>
      <c r="C51" s="186" t="str">
        <f>VLOOKUP($B51,Startlist!$B:$H,2,FALSE)</f>
        <v>MV2</v>
      </c>
      <c r="D51" s="172" t="str">
        <f>VLOOKUP($B51,Startlist!$B:$H,3,FALSE)</f>
        <v>Alexander Kudryavtsev</v>
      </c>
      <c r="E51" s="172" t="str">
        <f>VLOOKUP($B51,Startlist!$B:$H,4,FALSE)</f>
        <v>Volodymyr Korsia</v>
      </c>
      <c r="F51" s="186" t="str">
        <f>VLOOKUP($B51,Startlist!$B:$H,5,FALSE)</f>
        <v>RUS / UKR</v>
      </c>
      <c r="G51" s="172" t="str">
        <f>VLOOKUP($B51,Startlist!$B:$H,7,FALSE)</f>
        <v>Peugeot 208 R2</v>
      </c>
      <c r="H51" s="193">
        <f>IF(ISERROR(TIMEVALUE(SUBSTITUTE(TRIM(VLOOKUP(B51,Results!B:P,$K$1,FALSE)),".",":"))),"-",TIMEVALUE(SUBSTITUTE(TRIM(VLOOKUP(B51,Results!B:P,$K$1,FALSE)),".",":")))</f>
        <v>0.05028240740740741</v>
      </c>
      <c r="I51" s="196">
        <f>A46</f>
        <v>6</v>
      </c>
      <c r="J51" s="197">
        <v>6</v>
      </c>
      <c r="K51" s="200">
        <f>H46</f>
        <v>0.09167824074074074</v>
      </c>
      <c r="L51" s="201"/>
    </row>
    <row r="52" spans="1:12" ht="12.75" customHeight="1">
      <c r="A52" s="176"/>
      <c r="B52" s="185"/>
      <c r="C52" s="186"/>
      <c r="D52" s="170"/>
      <c r="E52" s="170"/>
      <c r="F52" s="186"/>
      <c r="G52" s="172"/>
      <c r="H52" s="191"/>
      <c r="I52" s="196">
        <f>A46</f>
        <v>6</v>
      </c>
      <c r="J52" s="197">
        <v>20</v>
      </c>
      <c r="K52" s="200">
        <f>H46</f>
        <v>0.09167824074074074</v>
      </c>
      <c r="L52" s="201"/>
    </row>
    <row r="53" spans="1:12" ht="12.75" customHeight="1">
      <c r="A53" s="173">
        <v>7</v>
      </c>
      <c r="B53" s="180" t="str">
        <f>VLOOKUP($B55,Startlist!$B:$H,6,FALSE)</f>
        <v>MS RACING</v>
      </c>
      <c r="C53" s="181"/>
      <c r="D53" s="182"/>
      <c r="E53" s="182"/>
      <c r="F53" s="181"/>
      <c r="G53" s="183"/>
      <c r="H53" s="192">
        <f>IF(ISERROR(SMALL(H55:H56,1)+SMALL(H55:H56,2)),"-",SMALL(H55:H56,1)+SMALL(H55:H56,2))</f>
        <v>0.09180092592592592</v>
      </c>
      <c r="I53" s="196">
        <f>A53</f>
        <v>7</v>
      </c>
      <c r="J53" s="197">
        <v>1</v>
      </c>
      <c r="K53" s="199">
        <f>H53</f>
        <v>0.09180092592592592</v>
      </c>
      <c r="L53" s="201"/>
    </row>
    <row r="54" spans="1:12" ht="12.75" customHeight="1">
      <c r="A54" s="176"/>
      <c r="B54" s="185"/>
      <c r="C54" s="186"/>
      <c r="D54" s="170"/>
      <c r="E54" s="170"/>
      <c r="F54" s="186"/>
      <c r="G54" s="172"/>
      <c r="H54" s="191"/>
      <c r="I54" s="196">
        <f>A53</f>
        <v>7</v>
      </c>
      <c r="J54" s="197">
        <v>2</v>
      </c>
      <c r="K54" s="200">
        <f>H53</f>
        <v>0.09180092592592592</v>
      </c>
      <c r="L54" s="201"/>
    </row>
    <row r="55" spans="1:12" ht="12.75" customHeight="1">
      <c r="A55" s="176"/>
      <c r="B55" s="185">
        <v>29</v>
      </c>
      <c r="C55" s="186" t="str">
        <f>VLOOKUP($B55,Startlist!$B:$H,2,FALSE)</f>
        <v>MV5</v>
      </c>
      <c r="D55" s="172" t="str">
        <f>VLOOKUP($B55,Startlist!$B:$H,3,FALSE)</f>
        <v>David Sultanjants</v>
      </c>
      <c r="E55" s="172" t="str">
        <f>VLOOKUP($B55,Startlist!$B:$H,4,FALSE)</f>
        <v>Siim Oja</v>
      </c>
      <c r="F55" s="186" t="str">
        <f>VLOOKUP($B55,Startlist!$B:$H,5,FALSE)</f>
        <v>EST</v>
      </c>
      <c r="G55" s="172" t="str">
        <f>VLOOKUP($B55,Startlist!$B:$H,7,FALSE)</f>
        <v>Citroen DS3</v>
      </c>
      <c r="H55" s="193">
        <f>IF(ISERROR(TIMEVALUE(SUBSTITUTE(TRIM(VLOOKUP(B55,Results!B:P,$K$1,FALSE)),".",":"))),"-",TIMEVALUE(SUBSTITUTE(TRIM(VLOOKUP(B55,Results!B:P,$K$1,FALSE)),".",":")))</f>
        <v>0.046107638888888886</v>
      </c>
      <c r="I55" s="196">
        <f>A53</f>
        <v>7</v>
      </c>
      <c r="J55" s="197">
        <v>3</v>
      </c>
      <c r="K55" s="200">
        <f>H53</f>
        <v>0.09180092592592592</v>
      </c>
      <c r="L55" s="201"/>
    </row>
    <row r="56" spans="1:12" ht="12.75" customHeight="1">
      <c r="A56" s="176"/>
      <c r="B56" s="185">
        <v>31</v>
      </c>
      <c r="C56" s="186" t="str">
        <f>VLOOKUP($B56,Startlist!$B:$H,2,FALSE)</f>
        <v>MV7</v>
      </c>
      <c r="D56" s="172" t="str">
        <f>VLOOKUP($B56,Startlist!$B:$H,3,FALSE)</f>
        <v>Madis Vanaselja</v>
      </c>
      <c r="E56" s="172" t="str">
        <f>VLOOKUP($B56,Startlist!$B:$H,4,FALSE)</f>
        <v>Jarmo Liivak</v>
      </c>
      <c r="F56" s="186" t="str">
        <f>VLOOKUP($B56,Startlist!$B:$H,5,FALSE)</f>
        <v>EST</v>
      </c>
      <c r="G56" s="172" t="str">
        <f>VLOOKUP($B56,Startlist!$B:$H,7,FALSE)</f>
        <v>BMW M3</v>
      </c>
      <c r="H56" s="193">
        <f>IF(ISERROR(TIMEVALUE(SUBSTITUTE(TRIM(VLOOKUP(B56,Results!B:P,$K$1,FALSE)),".",":"))),"-",TIMEVALUE(SUBSTITUTE(TRIM(VLOOKUP(B56,Results!B:P,$K$1,FALSE)),".",":")))</f>
        <v>0.04569328703703704</v>
      </c>
      <c r="I56" s="196">
        <f>A53</f>
        <v>7</v>
      </c>
      <c r="J56" s="197">
        <v>4</v>
      </c>
      <c r="K56" s="200">
        <f>H53</f>
        <v>0.09180092592592592</v>
      </c>
      <c r="L56" s="201"/>
    </row>
    <row r="57" spans="1:12" ht="12.75" customHeight="1">
      <c r="A57" s="176"/>
      <c r="B57" s="185"/>
      <c r="C57" s="186"/>
      <c r="D57" s="170"/>
      <c r="E57" s="170"/>
      <c r="F57" s="186"/>
      <c r="G57" s="172"/>
      <c r="H57" s="191"/>
      <c r="I57" s="196">
        <f>A53</f>
        <v>7</v>
      </c>
      <c r="J57" s="197">
        <v>20</v>
      </c>
      <c r="K57" s="200">
        <f>H53</f>
        <v>0.09180092592592592</v>
      </c>
      <c r="L57" s="201"/>
    </row>
    <row r="58" spans="1:12" ht="12.75" customHeight="1">
      <c r="A58" s="173">
        <v>8</v>
      </c>
      <c r="B58" s="180" t="str">
        <f>VLOOKUP($B60,Startlist!$B:$H,6,FALSE)</f>
        <v>THULE MOTORSPORT</v>
      </c>
      <c r="C58" s="181"/>
      <c r="D58" s="182"/>
      <c r="E58" s="182"/>
      <c r="F58" s="181"/>
      <c r="G58" s="183"/>
      <c r="H58" s="192">
        <f>IF(ISERROR(SMALL(H60:H62,1)+SMALL(H60:H62,2)),"-",SMALL(H60:H62,1)+SMALL(H60:H62,2))</f>
        <v>0.09231944444444444</v>
      </c>
      <c r="I58" s="196">
        <f>A58</f>
        <v>8</v>
      </c>
      <c r="J58" s="197">
        <v>1</v>
      </c>
      <c r="K58" s="199">
        <f>H58</f>
        <v>0.09231944444444444</v>
      </c>
      <c r="L58" s="201"/>
    </row>
    <row r="59" spans="1:12" ht="12.75" customHeight="1">
      <c r="A59" s="176"/>
      <c r="B59" s="185"/>
      <c r="C59" s="186"/>
      <c r="D59" s="170"/>
      <c r="E59" s="170"/>
      <c r="F59" s="186"/>
      <c r="G59" s="172"/>
      <c r="H59" s="191"/>
      <c r="I59" s="196">
        <f>A58</f>
        <v>8</v>
      </c>
      <c r="J59" s="197">
        <v>2</v>
      </c>
      <c r="K59" s="200">
        <f>H58</f>
        <v>0.09231944444444444</v>
      </c>
      <c r="L59" s="201"/>
    </row>
    <row r="60" spans="1:12" ht="12.75" customHeight="1">
      <c r="A60" s="176"/>
      <c r="B60" s="185">
        <v>20</v>
      </c>
      <c r="C60" s="186" t="str">
        <f>VLOOKUP($B60,Startlist!$B:$H,2,FALSE)</f>
        <v>MV6</v>
      </c>
      <c r="D60" s="172" t="str">
        <f>VLOOKUP($B60,Startlist!$B:$H,3,FALSE)</f>
        <v>Rasmus Uustulnd</v>
      </c>
      <c r="E60" s="172" t="str">
        <f>VLOOKUP($B60,Startlist!$B:$H,4,FALSE)</f>
        <v>Kauri Pannas</v>
      </c>
      <c r="F60" s="186" t="str">
        <f>VLOOKUP($B60,Startlist!$B:$H,5,FALSE)</f>
        <v>EST</v>
      </c>
      <c r="G60" s="172" t="str">
        <f>VLOOKUP($B60,Startlist!$B:$H,7,FALSE)</f>
        <v>Peugeot 208 R2</v>
      </c>
      <c r="H60" s="193">
        <f>IF(ISERROR(TIMEVALUE(SUBSTITUTE(TRIM(VLOOKUP(B60,Results!B:P,$K$1,FALSE)),".",":"))),"-",TIMEVALUE(SUBSTITUTE(TRIM(VLOOKUP(B60,Results!B:P,$K$1,FALSE)),".",":")))</f>
        <v>0.04524305555555556</v>
      </c>
      <c r="I60" s="196">
        <f>A58</f>
        <v>8</v>
      </c>
      <c r="J60" s="197">
        <v>3</v>
      </c>
      <c r="K60" s="200">
        <f>H58</f>
        <v>0.09231944444444444</v>
      </c>
      <c r="L60" s="201"/>
    </row>
    <row r="61" spans="1:12" ht="12.75" customHeight="1">
      <c r="A61" s="176"/>
      <c r="B61" s="185">
        <v>33</v>
      </c>
      <c r="C61" s="186" t="str">
        <f>VLOOKUP($B61,Startlist!$B:$H,2,FALSE)</f>
        <v>MV8</v>
      </c>
      <c r="D61" s="172" t="str">
        <f>VLOOKUP($B61,Startlist!$B:$H,3,FALSE)</f>
        <v>Lembit Soe</v>
      </c>
      <c r="E61" s="172" t="str">
        <f>VLOOKUP($B61,Startlist!$B:$H,4,FALSE)</f>
        <v>Kalle Ahu</v>
      </c>
      <c r="F61" s="186" t="str">
        <f>VLOOKUP($B61,Startlist!$B:$H,5,FALSE)</f>
        <v>EST</v>
      </c>
      <c r="G61" s="172" t="str">
        <f>VLOOKUP($B61,Startlist!$B:$H,7,FALSE)</f>
        <v>Toyota Starlet</v>
      </c>
      <c r="H61" s="193">
        <f>IF(ISERROR(TIMEVALUE(SUBSTITUTE(TRIM(VLOOKUP(B61,Results!B:P,$K$1,FALSE)),".",":"))),"-",TIMEVALUE(SUBSTITUTE(TRIM(VLOOKUP(B61,Results!B:P,$K$1,FALSE)),".",":")))</f>
        <v>0.04707638888888888</v>
      </c>
      <c r="I61" s="196">
        <f>A58</f>
        <v>8</v>
      </c>
      <c r="J61" s="197">
        <v>4</v>
      </c>
      <c r="K61" s="200">
        <f>H58</f>
        <v>0.09231944444444444</v>
      </c>
      <c r="L61" s="201"/>
    </row>
    <row r="62" spans="1:12" ht="12.75" customHeight="1">
      <c r="A62" s="176"/>
      <c r="B62" s="185">
        <v>44</v>
      </c>
      <c r="C62" s="186" t="str">
        <f>VLOOKUP($B62,Startlist!$B:$H,2,FALSE)</f>
        <v>MV8</v>
      </c>
      <c r="D62" s="172" t="str">
        <f>VLOOKUP($B62,Startlist!$B:$H,3,FALSE)</f>
        <v>Raigo Reimal</v>
      </c>
      <c r="E62" s="172" t="str">
        <f>VLOOKUP($B62,Startlist!$B:$H,4,FALSE)</f>
        <v>Magnus Lepp</v>
      </c>
      <c r="F62" s="186" t="str">
        <f>VLOOKUP($B62,Startlist!$B:$H,5,FALSE)</f>
        <v>EST</v>
      </c>
      <c r="G62" s="172" t="str">
        <f>VLOOKUP($B62,Startlist!$B:$H,7,FALSE)</f>
        <v>Renault Clio</v>
      </c>
      <c r="H62" s="193" t="str">
        <f>IF(ISERROR(TIMEVALUE(SUBSTITUTE(TRIM(VLOOKUP(B62,Results!B:P,$K$1,FALSE)),".",":"))),"-",TIMEVALUE(SUBSTITUTE(TRIM(VLOOKUP(B62,Results!B:P,$K$1,FALSE)),".",":")))</f>
        <v>-</v>
      </c>
      <c r="I62" s="196">
        <f>A58</f>
        <v>8</v>
      </c>
      <c r="J62" s="197">
        <v>6</v>
      </c>
      <c r="K62" s="200">
        <f>H58</f>
        <v>0.09231944444444444</v>
      </c>
      <c r="L62" s="201"/>
    </row>
    <row r="63" spans="1:12" ht="12.75" customHeight="1">
      <c r="A63" s="176"/>
      <c r="B63" s="185"/>
      <c r="C63" s="186"/>
      <c r="D63" s="170"/>
      <c r="E63" s="170"/>
      <c r="F63" s="186"/>
      <c r="G63" s="172"/>
      <c r="H63" s="191"/>
      <c r="I63" s="196">
        <f>A58</f>
        <v>8</v>
      </c>
      <c r="J63" s="197">
        <v>20</v>
      </c>
      <c r="K63" s="200">
        <f>H58</f>
        <v>0.09231944444444444</v>
      </c>
      <c r="L63" s="201"/>
    </row>
    <row r="64" spans="1:12" ht="12.75" customHeight="1">
      <c r="A64" s="173">
        <v>9</v>
      </c>
      <c r="B64" s="180" t="str">
        <f>VLOOKUP($B66,Startlist!$B:$H,6,FALSE)</f>
        <v>GAZ RALLIKLUBI</v>
      </c>
      <c r="C64" s="181"/>
      <c r="D64" s="182"/>
      <c r="E64" s="182"/>
      <c r="F64" s="181"/>
      <c r="G64" s="183"/>
      <c r="H64" s="192">
        <f>IF(ISERROR(SMALL(H66:H70,1)+SMALL(H66:H70,2)),"-",SMALL(H66:H70,1)+SMALL(H66:H70,2))</f>
        <v>0.10273611111111111</v>
      </c>
      <c r="I64" s="196">
        <f>A64</f>
        <v>9</v>
      </c>
      <c r="J64" s="197">
        <v>1</v>
      </c>
      <c r="K64" s="199">
        <f>H64</f>
        <v>0.10273611111111111</v>
      </c>
      <c r="L64" s="201"/>
    </row>
    <row r="65" spans="1:12" ht="12.75" customHeight="1">
      <c r="A65" s="176"/>
      <c r="B65" s="185"/>
      <c r="C65" s="186"/>
      <c r="D65" s="170"/>
      <c r="E65" s="170"/>
      <c r="F65" s="186"/>
      <c r="G65" s="172"/>
      <c r="H65" s="191"/>
      <c r="I65" s="196">
        <f>A64</f>
        <v>9</v>
      </c>
      <c r="J65" s="197">
        <v>2</v>
      </c>
      <c r="K65" s="200">
        <f>H64</f>
        <v>0.10273611111111111</v>
      </c>
      <c r="L65" s="201"/>
    </row>
    <row r="66" spans="1:12" ht="12.75" customHeight="1">
      <c r="A66" s="176"/>
      <c r="B66" s="185">
        <v>59</v>
      </c>
      <c r="C66" s="186" t="str">
        <f>VLOOKUP($B66,Startlist!$B:$H,2,FALSE)</f>
        <v>MVX</v>
      </c>
      <c r="D66" s="172" t="str">
        <f>VLOOKUP($B66,Startlist!$B:$H,3,FALSE)</f>
        <v>Taavi Niinemets</v>
      </c>
      <c r="E66" s="172" t="str">
        <f>VLOOKUP($B66,Startlist!$B:$H,4,FALSE)</f>
        <v>Esko Allika</v>
      </c>
      <c r="F66" s="186" t="str">
        <f>VLOOKUP($B66,Startlist!$B:$H,5,FALSE)</f>
        <v>EST</v>
      </c>
      <c r="G66" s="172" t="str">
        <f>VLOOKUP($B66,Startlist!$B:$H,7,FALSE)</f>
        <v>GAZ 51A</v>
      </c>
      <c r="H66" s="193">
        <f>IF(ISERROR(TIMEVALUE(SUBSTITUTE(TRIM(VLOOKUP(B66,Results!B:P,$K$1,FALSE)),".",":"))),"-",TIMEVALUE(SUBSTITUTE(TRIM(VLOOKUP(B66,Results!B:P,$K$1,FALSE)),".",":")))</f>
        <v>0.05104513888888889</v>
      </c>
      <c r="I66" s="196">
        <f>A64</f>
        <v>9</v>
      </c>
      <c r="J66" s="197">
        <v>3</v>
      </c>
      <c r="K66" s="200">
        <f>H64</f>
        <v>0.10273611111111111</v>
      </c>
      <c r="L66" s="201"/>
    </row>
    <row r="67" spans="1:12" ht="12.75" customHeight="1">
      <c r="A67" s="176"/>
      <c r="B67" s="185">
        <v>61</v>
      </c>
      <c r="C67" s="186" t="str">
        <f>VLOOKUP($B67,Startlist!$B:$H,2,FALSE)</f>
        <v>MVX</v>
      </c>
      <c r="D67" s="172" t="str">
        <f>VLOOKUP($B67,Startlist!$B:$H,3,FALSE)</f>
        <v>Rainer Tuberik</v>
      </c>
      <c r="E67" s="172" t="str">
        <f>VLOOKUP($B67,Startlist!$B:$H,4,FALSE)</f>
        <v>Raido Vetesina</v>
      </c>
      <c r="F67" s="186" t="str">
        <f>VLOOKUP($B67,Startlist!$B:$H,5,FALSE)</f>
        <v>EST</v>
      </c>
      <c r="G67" s="172" t="str">
        <f>VLOOKUP($B67,Startlist!$B:$H,7,FALSE)</f>
        <v>GAZ 51</v>
      </c>
      <c r="H67" s="193">
        <f>IF(ISERROR(TIMEVALUE(SUBSTITUTE(TRIM(VLOOKUP(B67,Results!B:P,$K$1,FALSE)),".",":"))),"-",TIMEVALUE(SUBSTITUTE(TRIM(VLOOKUP(B67,Results!B:P,$K$1,FALSE)),".",":")))</f>
        <v>0.05169097222222222</v>
      </c>
      <c r="I67" s="196">
        <f>A64</f>
        <v>9</v>
      </c>
      <c r="J67" s="197">
        <v>4</v>
      </c>
      <c r="K67" s="200">
        <f>H64</f>
        <v>0.10273611111111111</v>
      </c>
      <c r="L67" s="201"/>
    </row>
    <row r="68" spans="1:12" ht="12.75" customHeight="1">
      <c r="A68" s="176"/>
      <c r="B68" s="185">
        <v>63</v>
      </c>
      <c r="C68" s="186" t="str">
        <f>VLOOKUP($B68,Startlist!$B:$H,2,FALSE)</f>
        <v>MVX</v>
      </c>
      <c r="D68" s="172" t="str">
        <f>VLOOKUP($B68,Startlist!$B:$H,3,FALSE)</f>
        <v>Kristo Laadre</v>
      </c>
      <c r="E68" s="172" t="str">
        <f>VLOOKUP($B68,Startlist!$B:$H,4,FALSE)</f>
        <v>Martin Leemets</v>
      </c>
      <c r="F68" s="186" t="str">
        <f>VLOOKUP($B68,Startlist!$B:$H,5,FALSE)</f>
        <v>EST</v>
      </c>
      <c r="G68" s="172" t="str">
        <f>VLOOKUP($B68,Startlist!$B:$H,7,FALSE)</f>
        <v>GAZ 51</v>
      </c>
      <c r="H68" s="193" t="str">
        <f>IF(ISERROR(TIMEVALUE(SUBSTITUTE(TRIM(VLOOKUP(B68,Results!B:P,$K$1,FALSE)),".",":"))),"-",TIMEVALUE(SUBSTITUTE(TRIM(VLOOKUP(B68,Results!B:P,$K$1,FALSE)),".",":")))</f>
        <v>-</v>
      </c>
      <c r="I68" s="196">
        <f>A64</f>
        <v>9</v>
      </c>
      <c r="J68" s="197">
        <v>5</v>
      </c>
      <c r="K68" s="200">
        <f>H64</f>
        <v>0.10273611111111111</v>
      </c>
      <c r="L68" s="201"/>
    </row>
    <row r="69" spans="1:12" ht="12.75" customHeight="1">
      <c r="A69" s="176"/>
      <c r="B69" s="185">
        <v>64</v>
      </c>
      <c r="C69" s="186" t="str">
        <f>VLOOKUP($B69,Startlist!$B:$H,2,FALSE)</f>
        <v>MVX</v>
      </c>
      <c r="D69" s="172" t="str">
        <f>VLOOKUP($B69,Startlist!$B:$H,3,FALSE)</f>
        <v>Janno Nuiamäe</v>
      </c>
      <c r="E69" s="172" t="str">
        <f>VLOOKUP($B69,Startlist!$B:$H,4,FALSE)</f>
        <v>Ats Nōlvak</v>
      </c>
      <c r="F69" s="186" t="str">
        <f>VLOOKUP($B69,Startlist!$B:$H,5,FALSE)</f>
        <v>EST</v>
      </c>
      <c r="G69" s="172" t="str">
        <f>VLOOKUP($B69,Startlist!$B:$H,7,FALSE)</f>
        <v>GAZ 51</v>
      </c>
      <c r="H69" s="193">
        <f>IF(ISERROR(TIMEVALUE(SUBSTITUTE(TRIM(VLOOKUP(B69,Results!B:P,$K$1,FALSE)),".",":"))),"-",TIMEVALUE(SUBSTITUTE(TRIM(VLOOKUP(B69,Results!B:P,$K$1,FALSE)),".",":")))</f>
        <v>0.05618402777777778</v>
      </c>
      <c r="I69" s="196">
        <f>A64</f>
        <v>9</v>
      </c>
      <c r="J69" s="197">
        <v>6</v>
      </c>
      <c r="K69" s="200">
        <f>H64</f>
        <v>0.10273611111111111</v>
      </c>
      <c r="L69" s="201"/>
    </row>
    <row r="70" spans="1:12" ht="12.75" customHeight="1">
      <c r="A70" s="176"/>
      <c r="B70" s="185">
        <v>66</v>
      </c>
      <c r="C70" s="186" t="str">
        <f>VLOOKUP($B70,Startlist!$B:$H,2,FALSE)</f>
        <v>MVX</v>
      </c>
      <c r="D70" s="172" t="str">
        <f>VLOOKUP($B70,Startlist!$B:$H,3,FALSE)</f>
        <v>Sten Randmaa</v>
      </c>
      <c r="E70" s="172" t="str">
        <f>VLOOKUP($B70,Startlist!$B:$H,4,FALSE)</f>
        <v>Birger Rasmussen</v>
      </c>
      <c r="F70" s="186" t="str">
        <f>VLOOKUP($B70,Startlist!$B:$H,5,FALSE)</f>
        <v>EST</v>
      </c>
      <c r="G70" s="172" t="str">
        <f>VLOOKUP($B70,Startlist!$B:$H,7,FALSE)</f>
        <v>GAZ 51</v>
      </c>
      <c r="H70" s="193">
        <f>IF(ISERROR(TIMEVALUE(SUBSTITUTE(TRIM(VLOOKUP(B70,Results!B:P,$K$1,FALSE)),".",":"))),"-",TIMEVALUE(SUBSTITUTE(TRIM(VLOOKUP(B70,Results!B:P,$K$1,FALSE)),".",":")))</f>
        <v>0.06140046296296297</v>
      </c>
      <c r="I70" s="196">
        <f>A64</f>
        <v>9</v>
      </c>
      <c r="J70" s="197">
        <v>7</v>
      </c>
      <c r="K70" s="200">
        <f>H64</f>
        <v>0.10273611111111111</v>
      </c>
      <c r="L70" s="201"/>
    </row>
    <row r="71" spans="1:12" ht="12.75" customHeight="1">
      <c r="A71" s="176"/>
      <c r="B71" s="185"/>
      <c r="C71" s="186"/>
      <c r="D71" s="170"/>
      <c r="E71" s="170"/>
      <c r="F71" s="186"/>
      <c r="G71" s="172"/>
      <c r="H71" s="191"/>
      <c r="I71" s="196">
        <f>A64</f>
        <v>9</v>
      </c>
      <c r="J71" s="197">
        <v>20</v>
      </c>
      <c r="K71" s="200">
        <f>H64</f>
        <v>0.10273611111111111</v>
      </c>
      <c r="L71" s="201"/>
    </row>
    <row r="72" spans="1:12" ht="12.75" customHeight="1">
      <c r="A72" s="173">
        <v>10</v>
      </c>
      <c r="B72" s="180" t="str">
        <f>VLOOKUP($B74,Startlist!$B:$H,6,FALSE)</f>
        <v>MÄRJAMAA RALLY TEAM</v>
      </c>
      <c r="C72" s="181"/>
      <c r="D72" s="182"/>
      <c r="E72" s="182"/>
      <c r="F72" s="181"/>
      <c r="G72" s="183"/>
      <c r="H72" s="192">
        <f>IF(ISERROR(SMALL(H74:H76,1)+SMALL(H74:H76,2)),"-",SMALL(H74:H76,1)+SMALL(H74:H76,2))</f>
        <v>0.1100787037037037</v>
      </c>
      <c r="I72" s="196">
        <f>A72</f>
        <v>10</v>
      </c>
      <c r="J72" s="197">
        <v>1</v>
      </c>
      <c r="K72" s="199">
        <f>H72</f>
        <v>0.1100787037037037</v>
      </c>
      <c r="L72" s="201"/>
    </row>
    <row r="73" spans="1:12" ht="12.75" customHeight="1">
      <c r="A73" s="176"/>
      <c r="B73" s="185"/>
      <c r="C73" s="186"/>
      <c r="D73" s="170"/>
      <c r="E73" s="170"/>
      <c r="F73" s="186"/>
      <c r="G73" s="172"/>
      <c r="H73" s="191"/>
      <c r="I73" s="196">
        <f>A72</f>
        <v>10</v>
      </c>
      <c r="J73" s="197">
        <v>2</v>
      </c>
      <c r="K73" s="200">
        <f>H72</f>
        <v>0.1100787037037037</v>
      </c>
      <c r="L73" s="201"/>
    </row>
    <row r="74" spans="1:12" ht="12.75" customHeight="1">
      <c r="A74" s="176"/>
      <c r="B74" s="185">
        <v>60</v>
      </c>
      <c r="C74" s="186" t="str">
        <f>VLOOKUP($B74,Startlist!$B:$H,2,FALSE)</f>
        <v>MVX</v>
      </c>
      <c r="D74" s="172" t="str">
        <f>VLOOKUP($B74,Startlist!$B:$H,3,FALSE)</f>
        <v>Tarmo Silt</v>
      </c>
      <c r="E74" s="172" t="str">
        <f>VLOOKUP($B74,Startlist!$B:$H,4,FALSE)</f>
        <v>Raido Loel</v>
      </c>
      <c r="F74" s="186" t="str">
        <f>VLOOKUP($B74,Startlist!$B:$H,5,FALSE)</f>
        <v>EST</v>
      </c>
      <c r="G74" s="172" t="str">
        <f>VLOOKUP($B74,Startlist!$B:$H,7,FALSE)</f>
        <v>GAZ 51</v>
      </c>
      <c r="H74" s="193">
        <f>IF(ISERROR(TIMEVALUE(SUBSTITUTE(TRIM(VLOOKUP(B74,Results!B:P,$K$1,FALSE)),".",":"))),"-",TIMEVALUE(SUBSTITUTE(TRIM(VLOOKUP(B74,Results!B:P,$K$1,FALSE)),".",":")))</f>
        <v>0.05882060185185186</v>
      </c>
      <c r="I74" s="196">
        <f>A72</f>
        <v>10</v>
      </c>
      <c r="J74" s="197">
        <v>3</v>
      </c>
      <c r="K74" s="200">
        <f>H72</f>
        <v>0.1100787037037037</v>
      </c>
      <c r="L74" s="201"/>
    </row>
    <row r="75" spans="1:12" ht="12.75" customHeight="1">
      <c r="A75" s="176"/>
      <c r="B75" s="185">
        <v>62</v>
      </c>
      <c r="C75" s="186" t="str">
        <f>VLOOKUP($B75,Startlist!$B:$H,2,FALSE)</f>
        <v>MVX</v>
      </c>
      <c r="D75" s="172" t="str">
        <f>VLOOKUP($B75,Startlist!$B:$H,3,FALSE)</f>
        <v>Veiko Liukanen</v>
      </c>
      <c r="E75" s="172" t="str">
        <f>VLOOKUP($B75,Startlist!$B:$H,4,FALSE)</f>
        <v>Toivo Liukanen</v>
      </c>
      <c r="F75" s="186" t="str">
        <f>VLOOKUP($B75,Startlist!$B:$H,5,FALSE)</f>
        <v>EST</v>
      </c>
      <c r="G75" s="172" t="str">
        <f>VLOOKUP($B75,Startlist!$B:$H,7,FALSE)</f>
        <v>GAZ 51</v>
      </c>
      <c r="H75" s="193">
        <f>IF(ISERROR(TIMEVALUE(SUBSTITUTE(TRIM(VLOOKUP(B75,Results!B:P,$K$1,FALSE)),".",":"))),"-",TIMEVALUE(SUBSTITUTE(TRIM(VLOOKUP(B75,Results!B:P,$K$1,FALSE)),".",":")))</f>
        <v>0.05312152777777778</v>
      </c>
      <c r="I75" s="196">
        <f>A72</f>
        <v>10</v>
      </c>
      <c r="J75" s="197">
        <v>4</v>
      </c>
      <c r="K75" s="200">
        <f>H72</f>
        <v>0.1100787037037037</v>
      </c>
      <c r="L75" s="201"/>
    </row>
    <row r="76" spans="1:12" ht="12.75" customHeight="1">
      <c r="A76" s="176"/>
      <c r="B76" s="185">
        <v>65</v>
      </c>
      <c r="C76" s="186" t="str">
        <f>VLOOKUP($B76,Startlist!$B:$H,2,FALSE)</f>
        <v>MVX</v>
      </c>
      <c r="D76" s="172" t="str">
        <f>VLOOKUP($B76,Startlist!$B:$H,3,FALSE)</f>
        <v>Holger Enok</v>
      </c>
      <c r="E76" s="172" t="str">
        <f>VLOOKUP($B76,Startlist!$B:$H,4,FALSE)</f>
        <v>Mairo Ojaviir</v>
      </c>
      <c r="F76" s="186" t="str">
        <f>VLOOKUP($B76,Startlist!$B:$H,5,FALSE)</f>
        <v>EST</v>
      </c>
      <c r="G76" s="172" t="str">
        <f>VLOOKUP($B76,Startlist!$B:$H,7,FALSE)</f>
        <v>GAZ 53</v>
      </c>
      <c r="H76" s="193">
        <f>IF(ISERROR(TIMEVALUE(SUBSTITUTE(TRIM(VLOOKUP(B76,Results!B:P,$K$1,FALSE)),".",":"))),"-",TIMEVALUE(SUBSTITUTE(TRIM(VLOOKUP(B76,Results!B:P,$K$1,FALSE)),".",":")))</f>
        <v>0.056957175925925925</v>
      </c>
      <c r="I76" s="196">
        <f>A72</f>
        <v>10</v>
      </c>
      <c r="J76" s="197">
        <v>5</v>
      </c>
      <c r="K76" s="200">
        <f>H72</f>
        <v>0.1100787037037037</v>
      </c>
      <c r="L76" s="201"/>
    </row>
    <row r="77" spans="1:12" ht="12.75" customHeight="1">
      <c r="A77" s="176"/>
      <c r="B77" s="185"/>
      <c r="C77" s="186"/>
      <c r="D77" s="170"/>
      <c r="E77" s="170"/>
      <c r="F77" s="186"/>
      <c r="G77" s="172"/>
      <c r="H77" s="191"/>
      <c r="I77" s="196">
        <f>A72</f>
        <v>10</v>
      </c>
      <c r="J77" s="197">
        <v>20</v>
      </c>
      <c r="K77" s="200">
        <f>H72</f>
        <v>0.1100787037037037</v>
      </c>
      <c r="L77" s="201"/>
    </row>
    <row r="78" spans="1:12" ht="12.75" customHeight="1">
      <c r="A78" s="173"/>
      <c r="B78" s="180" t="str">
        <f>VLOOKUP($B80,Startlist!$B:$H,6,FALSE)</f>
        <v>PIHTLA RT</v>
      </c>
      <c r="C78" s="181"/>
      <c r="D78" s="182"/>
      <c r="E78" s="182"/>
      <c r="F78" s="181"/>
      <c r="G78" s="183"/>
      <c r="H78" s="192" t="str">
        <f>IF(ISERROR(SMALL(H80:H82,1)+SMALL(H80:H82,2)),"-",SMALL(H80:H82,1)+SMALL(H80:H82,2))</f>
        <v>-</v>
      </c>
      <c r="I78" s="196">
        <f>A78</f>
        <v>0</v>
      </c>
      <c r="J78" s="197">
        <v>1</v>
      </c>
      <c r="K78" s="199" t="str">
        <f>H78</f>
        <v>-</v>
      </c>
      <c r="L78" s="201"/>
    </row>
    <row r="79" spans="1:12" ht="12.75" customHeight="1">
      <c r="A79" s="176"/>
      <c r="B79" s="185"/>
      <c r="C79" s="186"/>
      <c r="D79" s="170"/>
      <c r="E79" s="170"/>
      <c r="F79" s="186"/>
      <c r="G79" s="172"/>
      <c r="H79" s="191"/>
      <c r="I79" s="196">
        <f>A78</f>
        <v>0</v>
      </c>
      <c r="J79" s="197">
        <v>2</v>
      </c>
      <c r="K79" s="200" t="str">
        <f>H78</f>
        <v>-</v>
      </c>
      <c r="L79" s="201"/>
    </row>
    <row r="80" spans="1:12" ht="12.75" customHeight="1">
      <c r="A80" s="176"/>
      <c r="B80" s="185">
        <v>47</v>
      </c>
      <c r="C80" s="186" t="str">
        <f>VLOOKUP($B80,Startlist!$B:$H,2,FALSE)</f>
        <v>MV8</v>
      </c>
      <c r="D80" s="172" t="str">
        <f>VLOOKUP($B80,Startlist!$B:$H,3,FALSE)</f>
        <v>Robert Virves</v>
      </c>
      <c r="E80" s="172" t="str">
        <f>VLOOKUP($B80,Startlist!$B:$H,4,FALSE)</f>
        <v>Sander Pruul</v>
      </c>
      <c r="F80" s="186" t="str">
        <f>VLOOKUP($B80,Startlist!$B:$H,5,FALSE)</f>
        <v>EST</v>
      </c>
      <c r="G80" s="172" t="str">
        <f>VLOOKUP($B80,Startlist!$B:$H,7,FALSE)</f>
        <v>Opel Astra</v>
      </c>
      <c r="H80" s="193" t="str">
        <f>IF(ISERROR(TIMEVALUE(SUBSTITUTE(TRIM(VLOOKUP(B80,Results!B:P,$K$1,FALSE)),".",":"))),"-",TIMEVALUE(SUBSTITUTE(TRIM(VLOOKUP(B80,Results!B:P,$K$1,FALSE)),".",":")))</f>
        <v>-</v>
      </c>
      <c r="I80" s="196">
        <f>A78</f>
        <v>0</v>
      </c>
      <c r="J80" s="197">
        <v>3</v>
      </c>
      <c r="K80" s="200" t="str">
        <f>H78</f>
        <v>-</v>
      </c>
      <c r="L80" s="201"/>
    </row>
    <row r="81" spans="1:12" ht="12.75" customHeight="1">
      <c r="A81" s="176"/>
      <c r="B81" s="185">
        <v>56</v>
      </c>
      <c r="C81" s="186" t="str">
        <f>VLOOKUP($B81,Startlist!$B:$H,2,FALSE)</f>
        <v>MV7</v>
      </c>
      <c r="D81" s="172" t="str">
        <f>VLOOKUP($B81,Startlist!$B:$H,3,FALSE)</f>
        <v>Siim Järveots</v>
      </c>
      <c r="E81" s="172" t="str">
        <f>VLOOKUP($B81,Startlist!$B:$H,4,FALSE)</f>
        <v>Priit Järveots</v>
      </c>
      <c r="F81" s="186" t="str">
        <f>VLOOKUP($B81,Startlist!$B:$H,5,FALSE)</f>
        <v>EST</v>
      </c>
      <c r="G81" s="172" t="str">
        <f>VLOOKUP($B81,Startlist!$B:$H,7,FALSE)</f>
        <v>BMW 328I</v>
      </c>
      <c r="H81" s="193" t="str">
        <f>IF(ISERROR(TIMEVALUE(SUBSTITUTE(TRIM(VLOOKUP(B81,Results!B:P,$K$1,FALSE)),".",":"))),"-",TIMEVALUE(SUBSTITUTE(TRIM(VLOOKUP(B81,Results!B:P,$K$1,FALSE)),".",":")))</f>
        <v>-</v>
      </c>
      <c r="I81" s="196">
        <f>A78</f>
        <v>0</v>
      </c>
      <c r="J81" s="197">
        <v>4</v>
      </c>
      <c r="K81" s="200" t="str">
        <f>H78</f>
        <v>-</v>
      </c>
      <c r="L81" s="201"/>
    </row>
    <row r="82" spans="1:12" ht="12.75" customHeight="1">
      <c r="A82" s="176"/>
      <c r="B82" s="185">
        <v>57</v>
      </c>
      <c r="C82" s="186" t="str">
        <f>VLOOKUP($B82,Startlist!$B:$H,2,FALSE)</f>
        <v>MV7</v>
      </c>
      <c r="D82" s="172" t="str">
        <f>VLOOKUP($B82,Startlist!$B:$H,3,FALSE)</f>
        <v>Tiit Pōlluäär</v>
      </c>
      <c r="E82" s="172" t="str">
        <f>VLOOKUP($B82,Startlist!$B:$H,4,FALSE)</f>
        <v>Rasmus Vaher</v>
      </c>
      <c r="F82" s="186" t="str">
        <f>VLOOKUP($B82,Startlist!$B:$H,5,FALSE)</f>
        <v>EST</v>
      </c>
      <c r="G82" s="172" t="str">
        <f>VLOOKUP($B82,Startlist!$B:$H,7,FALSE)</f>
        <v>BMW 325</v>
      </c>
      <c r="H82" s="193" t="str">
        <f>IF(ISERROR(TIMEVALUE(SUBSTITUTE(TRIM(VLOOKUP(B82,Results!B:P,$K$1,FALSE)),".",":"))),"-",TIMEVALUE(SUBSTITUTE(TRIM(VLOOKUP(B82,Results!B:P,$K$1,FALSE)),".",":")))</f>
        <v>-</v>
      </c>
      <c r="I82" s="196">
        <f>A78</f>
        <v>0</v>
      </c>
      <c r="J82" s="197">
        <v>5</v>
      </c>
      <c r="K82" s="200" t="str">
        <f>H78</f>
        <v>-</v>
      </c>
      <c r="L82" s="201"/>
    </row>
    <row r="83" spans="1:12" ht="12.75" customHeight="1">
      <c r="A83" s="176"/>
      <c r="B83" s="185"/>
      <c r="C83" s="186"/>
      <c r="D83" s="170"/>
      <c r="E83" s="170"/>
      <c r="F83" s="186"/>
      <c r="G83" s="172"/>
      <c r="H83" s="191"/>
      <c r="I83" s="196">
        <f>A78</f>
        <v>0</v>
      </c>
      <c r="J83" s="197">
        <v>20</v>
      </c>
      <c r="K83" s="200" t="str">
        <f>H78</f>
        <v>-</v>
      </c>
      <c r="L83" s="201"/>
    </row>
    <row r="84" spans="1:12" ht="12.75" customHeight="1">
      <c r="A84" s="173"/>
      <c r="B84" s="180" t="str">
        <f>VLOOKUP($B86,Startlist!$B:$H,6,FALSE)</f>
        <v>TIKKRI MOTORSPORT</v>
      </c>
      <c r="C84" s="181"/>
      <c r="D84" s="182"/>
      <c r="E84" s="182"/>
      <c r="F84" s="181"/>
      <c r="G84" s="183"/>
      <c r="H84" s="192" t="str">
        <f>IF(ISERROR(SMALL(H86:H87,1)+SMALL(H86:H87,2)),"-",SMALL(H86:H87,1)+SMALL(H86:H87,2))</f>
        <v>-</v>
      </c>
      <c r="I84" s="196">
        <f>A84</f>
        <v>0</v>
      </c>
      <c r="J84" s="197">
        <v>1</v>
      </c>
      <c r="K84" s="199" t="str">
        <f>H84</f>
        <v>-</v>
      </c>
      <c r="L84" s="201"/>
    </row>
    <row r="85" spans="1:12" ht="12.75" customHeight="1">
      <c r="A85" s="176"/>
      <c r="B85" s="185"/>
      <c r="C85" s="186"/>
      <c r="D85" s="170"/>
      <c r="E85" s="170"/>
      <c r="F85" s="186"/>
      <c r="G85" s="172"/>
      <c r="H85" s="191"/>
      <c r="I85" s="196">
        <f>A84</f>
        <v>0</v>
      </c>
      <c r="J85" s="197">
        <v>2</v>
      </c>
      <c r="K85" s="200" t="str">
        <f>H84</f>
        <v>-</v>
      </c>
      <c r="L85" s="201"/>
    </row>
    <row r="86" spans="1:12" ht="12.75" customHeight="1">
      <c r="A86" s="176"/>
      <c r="B86" s="185">
        <v>39</v>
      </c>
      <c r="C86" s="186" t="str">
        <f>VLOOKUP($B86,Startlist!$B:$H,2,FALSE)</f>
        <v>MV5</v>
      </c>
      <c r="D86" s="172" t="str">
        <f>VLOOKUP($B86,Startlist!$B:$H,3,FALSE)</f>
        <v>Rico Rodi</v>
      </c>
      <c r="E86" s="172" t="str">
        <f>VLOOKUP($B86,Startlist!$B:$H,4,FALSE)</f>
        <v>Risto Märtson</v>
      </c>
      <c r="F86" s="186" t="str">
        <f>VLOOKUP($B86,Startlist!$B:$H,5,FALSE)</f>
        <v>EST</v>
      </c>
      <c r="G86" s="172" t="str">
        <f>VLOOKUP($B86,Startlist!$B:$H,7,FALSE)</f>
        <v>Honda Civic</v>
      </c>
      <c r="H86" s="193" t="str">
        <f>IF(ISERROR(TIMEVALUE(SUBSTITUTE(TRIM(VLOOKUP(B86,Results!B:P,$K$1,FALSE)),".",":"))),"-",TIMEVALUE(SUBSTITUTE(TRIM(VLOOKUP(B86,Results!B:P,$K$1,FALSE)),".",":")))</f>
        <v>-</v>
      </c>
      <c r="I86" s="196">
        <f>A84</f>
        <v>0</v>
      </c>
      <c r="J86" s="197">
        <v>3</v>
      </c>
      <c r="K86" s="200" t="str">
        <f>H84</f>
        <v>-</v>
      </c>
      <c r="L86" s="201"/>
    </row>
    <row r="87" spans="1:12" ht="12.75" customHeight="1">
      <c r="A87" s="176"/>
      <c r="B87" s="185">
        <v>58</v>
      </c>
      <c r="C87" s="186" t="str">
        <f>VLOOKUP($B87,Startlist!$B:$H,2,FALSE)</f>
        <v>MV9</v>
      </c>
      <c r="D87" s="172" t="str">
        <f>VLOOKUP($B87,Startlist!$B:$H,3,FALSE)</f>
        <v>Keiro Orgus</v>
      </c>
      <c r="E87" s="172" t="str">
        <f>VLOOKUP($B87,Startlist!$B:$H,4,FALSE)</f>
        <v>Ulvar Orgus</v>
      </c>
      <c r="F87" s="186" t="str">
        <f>VLOOKUP($B87,Startlist!$B:$H,5,FALSE)</f>
        <v>EST</v>
      </c>
      <c r="G87" s="172" t="str">
        <f>VLOOKUP($B87,Startlist!$B:$H,7,FALSE)</f>
        <v>Toyota Yaris</v>
      </c>
      <c r="H87" s="193">
        <f>IF(ISERROR(TIMEVALUE(SUBSTITUTE(TRIM(VLOOKUP(B87,Results!B:P,$K$1,FALSE)),".",":"))),"-",TIMEVALUE(SUBSTITUTE(TRIM(VLOOKUP(B87,Results!B:P,$K$1,FALSE)),".",":")))</f>
        <v>0.06583101851851852</v>
      </c>
      <c r="I87" s="196">
        <f>A84</f>
        <v>0</v>
      </c>
      <c r="J87" s="197">
        <v>4</v>
      </c>
      <c r="K87" s="200" t="str">
        <f>H84</f>
        <v>-</v>
      </c>
      <c r="L87" s="201"/>
    </row>
    <row r="88" spans="1:12" ht="12.75" customHeight="1">
      <c r="A88" s="176"/>
      <c r="B88" s="185"/>
      <c r="C88" s="186"/>
      <c r="D88" s="170"/>
      <c r="E88" s="170"/>
      <c r="F88" s="186"/>
      <c r="G88" s="172"/>
      <c r="H88" s="191"/>
      <c r="I88" s="196">
        <f>A84</f>
        <v>0</v>
      </c>
      <c r="J88" s="197">
        <v>20</v>
      </c>
      <c r="K88" s="200" t="str">
        <f>H84</f>
        <v>-</v>
      </c>
      <c r="L88" s="201"/>
    </row>
  </sheetData>
  <sheetProtection/>
  <mergeCells count="4">
    <mergeCell ref="I1:J1"/>
    <mergeCell ref="A1:H1"/>
    <mergeCell ref="A2:H2"/>
    <mergeCell ref="A3:H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7" topLeftCell="A8" activePane="bottomLeft" state="frozen"/>
      <selection pane="topLeft" activeCell="D14" sqref="D14"/>
      <selection pane="bottomLeft" activeCell="C59" sqref="C59"/>
    </sheetView>
  </sheetViews>
  <sheetFormatPr defaultColWidth="9.140625" defaultRowHeight="12.75"/>
  <cols>
    <col min="1" max="1" width="5.28125" style="21" customWidth="1"/>
    <col min="2" max="2" width="6.00390625" style="249" customWidth="1"/>
    <col min="3" max="4" width="8.421875" style="0" customWidth="1"/>
    <col min="5" max="5" width="40.28125" style="0" customWidth="1"/>
    <col min="6" max="6" width="13.28125" style="0" customWidth="1"/>
    <col min="7" max="7" width="23.421875" style="0" customWidth="1"/>
    <col min="8" max="8" width="24.8515625" style="0" bestFit="1" customWidth="1"/>
    <col min="9" max="9" width="9.140625" style="50" customWidth="1"/>
  </cols>
  <sheetData>
    <row r="1" spans="6:9" ht="15.75">
      <c r="F1" s="1" t="str">
        <f>Startlist!$F1</f>
        <v> </v>
      </c>
      <c r="I1" s="54"/>
    </row>
    <row r="2" spans="1:9" ht="15" customHeight="1">
      <c r="A2" s="318" t="str">
        <f>Startlist!$A4</f>
        <v>GROSSI TOIDUKAUBAD VIRU RALLI 2018</v>
      </c>
      <c r="B2" s="318"/>
      <c r="C2" s="318"/>
      <c r="D2" s="318"/>
      <c r="E2" s="318"/>
      <c r="F2" s="318"/>
      <c r="G2" s="318"/>
      <c r="H2" s="318"/>
      <c r="I2" s="318"/>
    </row>
    <row r="3" spans="1:9" ht="15">
      <c r="A3" s="314" t="str">
        <f>Startlist!$A5</f>
        <v>15.-16. juuni 2018</v>
      </c>
      <c r="B3" s="314"/>
      <c r="C3" s="314"/>
      <c r="D3" s="314"/>
      <c r="E3" s="314"/>
      <c r="F3" s="314"/>
      <c r="G3" s="314"/>
      <c r="H3" s="314"/>
      <c r="I3" s="314"/>
    </row>
    <row r="4" spans="1:9" ht="15">
      <c r="A4" s="314" t="str">
        <f>Startlist!$A6</f>
        <v>Lääne-Virumaa</v>
      </c>
      <c r="B4" s="314"/>
      <c r="C4" s="314"/>
      <c r="D4" s="314"/>
      <c r="E4" s="314"/>
      <c r="F4" s="314"/>
      <c r="G4" s="314"/>
      <c r="H4" s="314"/>
      <c r="I4" s="314"/>
    </row>
    <row r="5" spans="3:9" ht="15" customHeight="1">
      <c r="C5" s="3"/>
      <c r="D5" s="3"/>
      <c r="I5" s="55"/>
    </row>
    <row r="6" spans="1:10" ht="15.75" customHeight="1">
      <c r="A6" s="100"/>
      <c r="B6" s="248" t="s">
        <v>44</v>
      </c>
      <c r="C6" s="102"/>
      <c r="D6" s="102"/>
      <c r="E6" s="100"/>
      <c r="F6" s="100"/>
      <c r="G6" s="100"/>
      <c r="H6" s="100"/>
      <c r="I6" s="101"/>
      <c r="J6" s="100"/>
    </row>
    <row r="7" spans="1:10" ht="12.75">
      <c r="A7" s="100"/>
      <c r="B7" s="250" t="s">
        <v>56</v>
      </c>
      <c r="C7" s="119" t="s">
        <v>42</v>
      </c>
      <c r="D7" s="119" t="s">
        <v>42</v>
      </c>
      <c r="E7" s="120" t="s">
        <v>43</v>
      </c>
      <c r="F7" s="119"/>
      <c r="G7" s="121" t="s">
        <v>53</v>
      </c>
      <c r="H7" s="117" t="s">
        <v>52</v>
      </c>
      <c r="I7" s="118" t="s">
        <v>45</v>
      </c>
      <c r="J7" s="100"/>
    </row>
    <row r="8" spans="1:10" ht="15" customHeight="1">
      <c r="A8" s="122">
        <v>1</v>
      </c>
      <c r="B8" s="208">
        <v>2</v>
      </c>
      <c r="C8" s="123" t="str">
        <f>IF(VLOOKUP(B8,Arvestused!A:C,2,FALSE)="","",VLOOKUP(B8,Arvestused!A:C,2,FALSE))</f>
        <v>EMV1</v>
      </c>
      <c r="D8" s="123">
        <f>IF(VLOOKUP(B8,Arvestused!A:C,3,FALSE)="","",VLOOKUP(B8,Arvestused!A:C,3,FALSE))</f>
      </c>
      <c r="E8" s="124" t="str">
        <f>CONCATENATE(VLOOKUP(B8,Startlist!B:H,3,FALSE)," / ",VLOOKUP(B8,Startlist!B:H,4,FALSE))</f>
        <v>Georg Gross / Raigo Mōlder</v>
      </c>
      <c r="F8" s="125" t="str">
        <f>VLOOKUP(B8,Startlist!B:F,5,FALSE)</f>
        <v>EST</v>
      </c>
      <c r="G8" s="124" t="str">
        <f>VLOOKUP(B8,Startlist!B:H,7,FALSE)</f>
        <v>Ford Fiesta WRC</v>
      </c>
      <c r="H8" s="124" t="str">
        <f>VLOOKUP(B8,Startlist!B:H,6,FALSE)</f>
        <v>OT RACING</v>
      </c>
      <c r="I8" s="126" t="str">
        <f>VLOOKUP(B8,Results!B:N,13,FALSE)</f>
        <v>58.00,8</v>
      </c>
      <c r="J8" s="142"/>
    </row>
    <row r="9" spans="1:10" ht="15" customHeight="1">
      <c r="A9" s="122">
        <f>A8+1</f>
        <v>2</v>
      </c>
      <c r="B9" s="208">
        <v>1</v>
      </c>
      <c r="C9" s="123" t="str">
        <f>IF(VLOOKUP(B9,Arvestused!A:C,2,FALSE)="","",VLOOKUP(B9,Arvestused!A:C,2,FALSE))</f>
        <v>EMV1</v>
      </c>
      <c r="D9" s="123">
        <f>IF(VLOOKUP(B9,Arvestused!A:C,3,FALSE)="","",VLOOKUP(B9,Arvestused!A:C,3,FALSE))</f>
      </c>
      <c r="E9" s="124" t="str">
        <f>CONCATENATE(VLOOKUP(B9,Startlist!B:H,3,FALSE)," / ",VLOOKUP(B9,Startlist!B:H,4,FALSE))</f>
        <v>Valerii Gorban / Sergei Larens</v>
      </c>
      <c r="F9" s="125" t="str">
        <f>VLOOKUP(B9,Startlist!B:F,5,FALSE)</f>
        <v>UKR / EST</v>
      </c>
      <c r="G9" s="124" t="str">
        <f>VLOOKUP(B9,Startlist!B:H,7,FALSE)</f>
        <v>BMW-MINI John Cooper WRC</v>
      </c>
      <c r="H9" s="124" t="str">
        <f>VLOOKUP(B9,Startlist!B:H,6,FALSE)</f>
        <v>EUROLAMP WORLD RALLY TEAM</v>
      </c>
      <c r="I9" s="126" t="str">
        <f>VLOOKUP(B9,Results!B:N,13,FALSE)</f>
        <v>58.37,2</v>
      </c>
      <c r="J9" s="142"/>
    </row>
    <row r="10" spans="1:10" ht="15" customHeight="1">
      <c r="A10" s="122">
        <f aca="true" t="shared" si="0" ref="A10:A55">A9+1</f>
        <v>3</v>
      </c>
      <c r="B10" s="208">
        <v>6</v>
      </c>
      <c r="C10" s="123" t="str">
        <f>IF(VLOOKUP(B10,Arvestused!A:C,2,FALSE)="","",VLOOKUP(B10,Arvestused!A:C,2,FALSE))</f>
        <v>EMV1</v>
      </c>
      <c r="D10" s="123" t="str">
        <f>IF(VLOOKUP(B10,Arvestused!A:C,3,FALSE)="","",VLOOKUP(B10,Arvestused!A:C,3,FALSE))</f>
        <v>EMV4</v>
      </c>
      <c r="E10" s="124" t="str">
        <f>CONCATENATE(VLOOKUP(B10,Startlist!B:H,3,FALSE)," / ",VLOOKUP(B10,Startlist!B:H,4,FALSE))</f>
        <v>Ranno Bundsen / Robert Loshtshenikov</v>
      </c>
      <c r="F10" s="125" t="str">
        <f>VLOOKUP(B10,Startlist!B:F,5,FALSE)</f>
        <v>EST</v>
      </c>
      <c r="G10" s="124" t="str">
        <f>VLOOKUP(B10,Startlist!B:H,7,FALSE)</f>
        <v>Mitsubishi Lancer Evo 8</v>
      </c>
      <c r="H10" s="124" t="str">
        <f>VLOOKUP(B10,Startlist!B:H,6,FALSE)</f>
        <v>A1M MOTORSPORT</v>
      </c>
      <c r="I10" s="126" t="str">
        <f>VLOOKUP(B10,Results!B:N,13,FALSE)</f>
        <v> 1:00.22,7</v>
      </c>
      <c r="J10" s="142"/>
    </row>
    <row r="11" spans="1:10" ht="15" customHeight="1">
      <c r="A11" s="122">
        <f t="shared" si="0"/>
        <v>4</v>
      </c>
      <c r="B11" s="208">
        <v>5</v>
      </c>
      <c r="C11" s="123" t="str">
        <f>IF(VLOOKUP(B11,Arvestused!A:C,2,FALSE)="","",VLOOKUP(B11,Arvestused!A:C,2,FALSE))</f>
        <v>EMV1</v>
      </c>
      <c r="D11" s="123">
        <f>IF(VLOOKUP(B11,Arvestused!A:C,3,FALSE)="","",VLOOKUP(B11,Arvestused!A:C,3,FALSE))</f>
      </c>
      <c r="E11" s="124" t="str">
        <f>CONCATENATE(VLOOKUP(B11,Startlist!B:H,3,FALSE)," / ",VLOOKUP(B11,Startlist!B:H,4,FALSE))</f>
        <v>Roland Murakas / Kalle Adler</v>
      </c>
      <c r="F11" s="125" t="str">
        <f>VLOOKUP(B11,Startlist!B:F,5,FALSE)</f>
        <v>EST</v>
      </c>
      <c r="G11" s="124" t="str">
        <f>VLOOKUP(B11,Startlist!B:H,7,FALSE)</f>
        <v>Ford Fiesta</v>
      </c>
      <c r="H11" s="124" t="str">
        <f>VLOOKUP(B11,Startlist!B:H,6,FALSE)</f>
        <v>PROREHV RALLY TEAM</v>
      </c>
      <c r="I11" s="126" t="str">
        <f>VLOOKUP(B11,Results!B:N,13,FALSE)</f>
        <v> 1:00.50,6</v>
      </c>
      <c r="J11" s="142"/>
    </row>
    <row r="12" spans="1:10" ht="15" customHeight="1">
      <c r="A12" s="122">
        <f t="shared" si="0"/>
        <v>5</v>
      </c>
      <c r="B12" s="208">
        <v>11</v>
      </c>
      <c r="C12" s="123" t="str">
        <f>IF(VLOOKUP(B12,Arvestused!A:C,2,FALSE)="","",VLOOKUP(B12,Arvestused!A:C,2,FALSE))</f>
        <v>EMV1</v>
      </c>
      <c r="D12" s="123" t="str">
        <f>IF(VLOOKUP(B12,Arvestused!A:C,3,FALSE)="","",VLOOKUP(B12,Arvestused!A:C,3,FALSE))</f>
        <v>EMV3</v>
      </c>
      <c r="E12" s="124" t="str">
        <f>CONCATENATE(VLOOKUP(B12,Startlist!B:H,3,FALSE)," / ",VLOOKUP(B12,Startlist!B:H,4,FALSE))</f>
        <v>Allan Popov / Aleksei Krylov</v>
      </c>
      <c r="F12" s="125" t="str">
        <f>VLOOKUP(B12,Startlist!B:F,5,FALSE)</f>
        <v>EST / RUS</v>
      </c>
      <c r="G12" s="124" t="str">
        <f>VLOOKUP(B12,Startlist!B:H,7,FALSE)</f>
        <v>Mitsubishi Lancer Evo 9</v>
      </c>
      <c r="H12" s="124" t="str">
        <f>VLOOKUP(B12,Startlist!B:H,6,FALSE)</f>
        <v>A1M MOTORSPORT</v>
      </c>
      <c r="I12" s="126" t="str">
        <f>VLOOKUP(B12,Results!B:N,13,FALSE)</f>
        <v> 1:01.36,1</v>
      </c>
      <c r="J12" s="142"/>
    </row>
    <row r="13" spans="1:10" ht="15" customHeight="1">
      <c r="A13" s="122">
        <f t="shared" si="0"/>
        <v>6</v>
      </c>
      <c r="B13" s="208">
        <v>3</v>
      </c>
      <c r="C13" s="123" t="str">
        <f>IF(VLOOKUP(B13,Arvestused!A:C,2,FALSE)="","",VLOOKUP(B13,Arvestused!A:C,2,FALSE))</f>
        <v>EMV1</v>
      </c>
      <c r="D13" s="123">
        <f>IF(VLOOKUP(B13,Arvestused!A:C,3,FALSE)="","",VLOOKUP(B13,Arvestused!A:C,3,FALSE))</f>
      </c>
      <c r="E13" s="124" t="str">
        <f>CONCATENATE(VLOOKUP(B13,Startlist!B:H,3,FALSE)," / ",VLOOKUP(B13,Startlist!B:H,4,FALSE))</f>
        <v>Egon Kaur / Rasmus Vesiloo</v>
      </c>
      <c r="F13" s="125" t="str">
        <f>VLOOKUP(B13,Startlist!B:F,5,FALSE)</f>
        <v>EST</v>
      </c>
      <c r="G13" s="124" t="str">
        <f>VLOOKUP(B13,Startlist!B:H,7,FALSE)</f>
        <v>Ford Fiesta</v>
      </c>
      <c r="H13" s="124" t="str">
        <f>VLOOKUP(B13,Startlist!B:H,6,FALSE)</f>
        <v>KAUR MOTORSPORT</v>
      </c>
      <c r="I13" s="126" t="str">
        <f>VLOOKUP(B13,Results!B:N,13,FALSE)</f>
        <v> 1:01.57,4</v>
      </c>
      <c r="J13" s="142"/>
    </row>
    <row r="14" spans="1:10" ht="15" customHeight="1">
      <c r="A14" s="122">
        <f t="shared" si="0"/>
        <v>7</v>
      </c>
      <c r="B14" s="208">
        <v>12</v>
      </c>
      <c r="C14" s="123" t="str">
        <f>IF(VLOOKUP(B14,Arvestused!A:C,2,FALSE)="","",VLOOKUP(B14,Arvestused!A:C,2,FALSE))</f>
        <v>EMV1</v>
      </c>
      <c r="D14" s="123" t="str">
        <f>IF(VLOOKUP(B14,Arvestused!A:C,3,FALSE)="","",VLOOKUP(B14,Arvestused!A:C,3,FALSE))</f>
        <v>EMV3</v>
      </c>
      <c r="E14" s="124" t="str">
        <f>CONCATENATE(VLOOKUP(B14,Startlist!B:H,3,FALSE)," / ",VLOOKUP(B14,Startlist!B:H,4,FALSE))</f>
        <v>Denis Rostilov / Aleksey Kurnosov</v>
      </c>
      <c r="F14" s="125" t="str">
        <f>VLOOKUP(B14,Startlist!B:F,5,FALSE)</f>
        <v>RUS</v>
      </c>
      <c r="G14" s="124" t="str">
        <f>VLOOKUP(B14,Startlist!B:H,7,FALSE)</f>
        <v>Mitsubishi Lancer Evo 9</v>
      </c>
      <c r="H14" s="124" t="str">
        <f>VLOOKUP(B14,Startlist!B:H,6,FALSE)</f>
        <v>NEIKSANS RALLYSPORT</v>
      </c>
      <c r="I14" s="126" t="str">
        <f>VLOOKUP(B14,Results!B:N,13,FALSE)</f>
        <v> 1:02.22,8</v>
      </c>
      <c r="J14" s="142"/>
    </row>
    <row r="15" spans="1:10" ht="15" customHeight="1">
      <c r="A15" s="122">
        <f t="shared" si="0"/>
        <v>8</v>
      </c>
      <c r="B15" s="208">
        <v>25</v>
      </c>
      <c r="C15" s="123" t="str">
        <f>IF(VLOOKUP(B15,Arvestused!A:C,2,FALSE)="","",VLOOKUP(B15,Arvestused!A:C,2,FALSE))</f>
        <v>EMV1</v>
      </c>
      <c r="D15" s="123" t="str">
        <f>IF(VLOOKUP(B15,Arvestused!A:C,3,FALSE)="","",VLOOKUP(B15,Arvestused!A:C,3,FALSE))</f>
        <v>EMV4</v>
      </c>
      <c r="E15" s="124" t="str">
        <f>CONCATENATE(VLOOKUP(B15,Startlist!B:H,3,FALSE)," / ",VLOOKUP(B15,Startlist!B:H,4,FALSE))</f>
        <v>Emils Blums / Didzis Eglitis</v>
      </c>
      <c r="F15" s="125" t="str">
        <f>VLOOKUP(B15,Startlist!B:F,5,FALSE)</f>
        <v>LAT</v>
      </c>
      <c r="G15" s="124" t="str">
        <f>VLOOKUP(B15,Startlist!B:H,7,FALSE)</f>
        <v>Mitsubishi Lancer Evo 9</v>
      </c>
      <c r="H15" s="124" t="str">
        <f>VLOOKUP(B15,Startlist!B:H,6,FALSE)</f>
        <v>RALLYWORKSHOP</v>
      </c>
      <c r="I15" s="126" t="str">
        <f>VLOOKUP(B15,Results!B:N,13,FALSE)</f>
        <v> 1:02.23,5</v>
      </c>
      <c r="J15" s="142"/>
    </row>
    <row r="16" spans="1:10" ht="15" customHeight="1">
      <c r="A16" s="122">
        <f t="shared" si="0"/>
        <v>9</v>
      </c>
      <c r="B16" s="208">
        <v>10</v>
      </c>
      <c r="C16" s="123" t="str">
        <f>IF(VLOOKUP(B16,Arvestused!A:C,2,FALSE)="","",VLOOKUP(B16,Arvestused!A:C,2,FALSE))</f>
        <v>EMV1</v>
      </c>
      <c r="D16" s="123" t="str">
        <f>IF(VLOOKUP(B16,Arvestused!A:C,3,FALSE)="","",VLOOKUP(B16,Arvestused!A:C,3,FALSE))</f>
        <v>EMV3</v>
      </c>
      <c r="E16" s="124" t="str">
        <f>CONCATENATE(VLOOKUP(B16,Startlist!B:H,3,FALSE)," / ",VLOOKUP(B16,Startlist!B:H,4,FALSE))</f>
        <v>Hendrik Kers / Mihkel Kapp</v>
      </c>
      <c r="F16" s="125" t="str">
        <f>VLOOKUP(B16,Startlist!B:F,5,FALSE)</f>
        <v>EST</v>
      </c>
      <c r="G16" s="124" t="str">
        <f>VLOOKUP(B16,Startlist!B:H,7,FALSE)</f>
        <v>Mitsubishi Lancer Evo 10</v>
      </c>
      <c r="H16" s="124" t="str">
        <f>VLOOKUP(B16,Startlist!B:H,6,FALSE)</f>
        <v>ALM MOTORSPORT</v>
      </c>
      <c r="I16" s="126" t="str">
        <f>VLOOKUP(B16,Results!B:N,13,FALSE)</f>
        <v> 1:02.57,9</v>
      </c>
      <c r="J16" s="142"/>
    </row>
    <row r="17" spans="1:10" ht="15" customHeight="1">
      <c r="A17" s="122">
        <f t="shared" si="0"/>
        <v>10</v>
      </c>
      <c r="B17" s="208">
        <v>22</v>
      </c>
      <c r="C17" s="123" t="str">
        <f>IF(VLOOKUP(B17,Arvestused!A:C,2,FALSE)="","",VLOOKUP(B17,Arvestused!A:C,2,FALSE))</f>
        <v>EMV2</v>
      </c>
      <c r="D17" s="123" t="str">
        <f>IF(VLOOKUP(B17,Arvestused!A:C,3,FALSE)="","",VLOOKUP(B17,Arvestused!A:C,3,FALSE))</f>
        <v>EMV6</v>
      </c>
      <c r="E17" s="124" t="str">
        <f>CONCATENATE(VLOOKUP(B17,Startlist!B:H,3,FALSE)," / ",VLOOKUP(B17,Startlist!B:H,4,FALSE))</f>
        <v>Ken Torn / Aleks Lesk</v>
      </c>
      <c r="F17" s="125" t="str">
        <f>VLOOKUP(B17,Startlist!B:F,5,FALSE)</f>
        <v>EST</v>
      </c>
      <c r="G17" s="124" t="str">
        <f>VLOOKUP(B17,Startlist!B:H,7,FALSE)</f>
        <v>Ford Fiesta</v>
      </c>
      <c r="H17" s="124" t="str">
        <f>VLOOKUP(B17,Startlist!B:H,6,FALSE)</f>
        <v>OT RACING</v>
      </c>
      <c r="I17" s="126" t="str">
        <f>VLOOKUP(B17,Results!B:N,13,FALSE)</f>
        <v> 1:03.33,8</v>
      </c>
      <c r="J17" s="142"/>
    </row>
    <row r="18" spans="1:10" ht="15" customHeight="1">
      <c r="A18" s="122">
        <f t="shared" si="0"/>
        <v>11</v>
      </c>
      <c r="B18" s="208">
        <v>26</v>
      </c>
      <c r="C18" s="123" t="str">
        <f>IF(VLOOKUP(B18,Arvestused!A:C,2,FALSE)="","",VLOOKUP(B18,Arvestused!A:C,2,FALSE))</f>
        <v>EMV2</v>
      </c>
      <c r="D18" s="123" t="str">
        <f>IF(VLOOKUP(B18,Arvestused!A:C,3,FALSE)="","",VLOOKUP(B18,Arvestused!A:C,3,FALSE))</f>
        <v>EMV7</v>
      </c>
      <c r="E18" s="124" t="str">
        <f>CONCATENATE(VLOOKUP(B18,Startlist!B:H,3,FALSE)," / ",VLOOKUP(B18,Startlist!B:H,4,FALSE))</f>
        <v>Marko Ringenberg / Allar Heina</v>
      </c>
      <c r="F18" s="125" t="str">
        <f>VLOOKUP(B18,Startlist!B:F,5,FALSE)</f>
        <v>EST</v>
      </c>
      <c r="G18" s="124" t="str">
        <f>VLOOKUP(B18,Startlist!B:H,7,FALSE)</f>
        <v>BMW M3</v>
      </c>
      <c r="H18" s="124" t="str">
        <f>VLOOKUP(B18,Startlist!B:H,6,FALSE)</f>
        <v>CUEKS RACING</v>
      </c>
      <c r="I18" s="126" t="str">
        <f>VLOOKUP(B18,Results!B:N,13,FALSE)</f>
        <v> 1:03.42,1</v>
      </c>
      <c r="J18" s="142"/>
    </row>
    <row r="19" spans="1:10" ht="15" customHeight="1">
      <c r="A19" s="122">
        <f t="shared" si="0"/>
        <v>12</v>
      </c>
      <c r="B19" s="208">
        <v>21</v>
      </c>
      <c r="C19" s="123" t="str">
        <f>IF(VLOOKUP(B19,Arvestused!A:C,2,FALSE)="","",VLOOKUP(B19,Arvestused!A:C,2,FALSE))</f>
        <v>EMV2</v>
      </c>
      <c r="D19" s="123" t="str">
        <f>IF(VLOOKUP(B19,Arvestused!A:C,3,FALSE)="","",VLOOKUP(B19,Arvestused!A:C,3,FALSE))</f>
        <v>EMV6</v>
      </c>
      <c r="E19" s="124" t="str">
        <f>CONCATENATE(VLOOKUP(B19,Startlist!B:H,3,FALSE)," / ",VLOOKUP(B19,Startlist!B:H,4,FALSE))</f>
        <v>Roland Poom / Ken Järveoja</v>
      </c>
      <c r="F19" s="125" t="str">
        <f>VLOOKUP(B19,Startlist!B:F,5,FALSE)</f>
        <v>EST</v>
      </c>
      <c r="G19" s="124" t="str">
        <f>VLOOKUP(B19,Startlist!B:H,7,FALSE)</f>
        <v>Ford Fiesta R2T</v>
      </c>
      <c r="H19" s="124" t="str">
        <f>VLOOKUP(B19,Startlist!B:H,6,FALSE)</f>
        <v>CRC RALLY TEAM</v>
      </c>
      <c r="I19" s="126" t="str">
        <f>VLOOKUP(B19,Results!B:N,13,FALSE)</f>
        <v> 1:04.12,9</v>
      </c>
      <c r="J19" s="142"/>
    </row>
    <row r="20" spans="1:10" ht="15" customHeight="1">
      <c r="A20" s="122">
        <f t="shared" si="0"/>
        <v>13</v>
      </c>
      <c r="B20" s="208">
        <v>27</v>
      </c>
      <c r="C20" s="123" t="str">
        <f>IF(VLOOKUP(B20,Arvestused!A:C,2,FALSE)="","",VLOOKUP(B20,Arvestused!A:C,2,FALSE))</f>
        <v>EMV2</v>
      </c>
      <c r="D20" s="123" t="str">
        <f>IF(VLOOKUP(B20,Arvestused!A:C,3,FALSE)="","",VLOOKUP(B20,Arvestused!A:C,3,FALSE))</f>
        <v>EMV7</v>
      </c>
      <c r="E20" s="124" t="str">
        <f>CONCATENATE(VLOOKUP(B20,Startlist!B:H,3,FALSE)," / ",VLOOKUP(B20,Startlist!B:H,4,FALSE))</f>
        <v>Mario Jürimäe / Martin Valter</v>
      </c>
      <c r="F20" s="125" t="str">
        <f>VLOOKUP(B20,Startlist!B:F,5,FALSE)</f>
        <v>EST</v>
      </c>
      <c r="G20" s="124" t="str">
        <f>VLOOKUP(B20,Startlist!B:H,7,FALSE)</f>
        <v>BMW M3</v>
      </c>
      <c r="H20" s="124" t="str">
        <f>VLOOKUP(B20,Startlist!B:H,6,FALSE)</f>
        <v>CUEKS RACING</v>
      </c>
      <c r="I20" s="126" t="str">
        <f>VLOOKUP(B20,Results!B:N,13,FALSE)</f>
        <v> 1:04.31,8</v>
      </c>
      <c r="J20" s="142"/>
    </row>
    <row r="21" spans="1:10" ht="15" customHeight="1">
      <c r="A21" s="122">
        <f t="shared" si="0"/>
        <v>14</v>
      </c>
      <c r="B21" s="208">
        <v>24</v>
      </c>
      <c r="C21" s="123" t="str">
        <f>IF(VLOOKUP(B21,Arvestused!A:C,2,FALSE)="","",VLOOKUP(B21,Arvestused!A:C,2,FALSE))</f>
        <v>EMV1</v>
      </c>
      <c r="D21" s="123" t="str">
        <f>IF(VLOOKUP(B21,Arvestused!A:C,3,FALSE)="","",VLOOKUP(B21,Arvestused!A:C,3,FALSE))</f>
        <v>EMV3</v>
      </c>
      <c r="E21" s="124" t="str">
        <f>CONCATENATE(VLOOKUP(B21,Startlist!B:H,3,FALSE)," / ",VLOOKUP(B21,Startlist!B:H,4,FALSE))</f>
        <v>Alexander Mikhailov / Alexey Bashmakov</v>
      </c>
      <c r="F21" s="125" t="str">
        <f>VLOOKUP(B21,Startlist!B:F,5,FALSE)</f>
        <v>RUS</v>
      </c>
      <c r="G21" s="124" t="str">
        <f>VLOOKUP(B21,Startlist!B:H,7,FALSE)</f>
        <v>Mitsubishi Lancer Evo 10</v>
      </c>
      <c r="H21" s="124" t="str">
        <f>VLOOKUP(B21,Startlist!B:H,6,FALSE)</f>
        <v>PROSPEED</v>
      </c>
      <c r="I21" s="126" t="str">
        <f>VLOOKUP(B21,Results!B:N,13,FALSE)</f>
        <v> 1:04.35,5</v>
      </c>
      <c r="J21" s="142"/>
    </row>
    <row r="22" spans="1:10" ht="15" customHeight="1">
      <c r="A22" s="122">
        <f t="shared" si="0"/>
        <v>15</v>
      </c>
      <c r="B22" s="208">
        <v>20</v>
      </c>
      <c r="C22" s="123" t="str">
        <f>IF(VLOOKUP(B22,Arvestused!A:C,2,FALSE)="","",VLOOKUP(B22,Arvestused!A:C,2,FALSE))</f>
        <v>EMV2</v>
      </c>
      <c r="D22" s="123" t="str">
        <f>IF(VLOOKUP(B22,Arvestused!A:C,3,FALSE)="","",VLOOKUP(B22,Arvestused!A:C,3,FALSE))</f>
        <v>EMV6</v>
      </c>
      <c r="E22" s="124" t="str">
        <f>CONCATENATE(VLOOKUP(B22,Startlist!B:H,3,FALSE)," / ",VLOOKUP(B22,Startlist!B:H,4,FALSE))</f>
        <v>Rasmus Uustulnd / Kauri Pannas</v>
      </c>
      <c r="F22" s="125" t="str">
        <f>VLOOKUP(B22,Startlist!B:F,5,FALSE)</f>
        <v>EST</v>
      </c>
      <c r="G22" s="124" t="str">
        <f>VLOOKUP(B22,Startlist!B:H,7,FALSE)</f>
        <v>Peugeot 208 R2</v>
      </c>
      <c r="H22" s="124" t="str">
        <f>VLOOKUP(B22,Startlist!B:H,6,FALSE)</f>
        <v>THULE MOTORSPORT</v>
      </c>
      <c r="I22" s="126" t="str">
        <f>VLOOKUP(B22,Results!B:N,13,FALSE)</f>
        <v> 1:05.09,0</v>
      </c>
      <c r="J22" s="142"/>
    </row>
    <row r="23" spans="1:10" ht="15" customHeight="1">
      <c r="A23" s="122">
        <f t="shared" si="0"/>
        <v>16</v>
      </c>
      <c r="B23" s="208">
        <v>28</v>
      </c>
      <c r="C23" s="123" t="str">
        <f>IF(VLOOKUP(B23,Arvestused!A:C,2,FALSE)="","",VLOOKUP(B23,Arvestused!A:C,2,FALSE))</f>
        <v>EMV2</v>
      </c>
      <c r="D23" s="123" t="str">
        <f>IF(VLOOKUP(B23,Arvestused!A:C,3,FALSE)="","",VLOOKUP(B23,Arvestused!A:C,3,FALSE))</f>
        <v>EMV5</v>
      </c>
      <c r="E23" s="124" t="str">
        <f>CONCATENATE(VLOOKUP(B23,Startlist!B:H,3,FALSE)," / ",VLOOKUP(B23,Startlist!B:H,4,FALSE))</f>
        <v>Karel Tölp / Martin Vihmann</v>
      </c>
      <c r="F23" s="125" t="str">
        <f>VLOOKUP(B23,Startlist!B:F,5,FALSE)</f>
        <v>EST</v>
      </c>
      <c r="G23" s="124" t="str">
        <f>VLOOKUP(B23,Startlist!B:H,7,FALSE)</f>
        <v>Honda Civic Type-R</v>
      </c>
      <c r="H23" s="124" t="str">
        <f>VLOOKUP(B23,Startlist!B:H,6,FALSE)</f>
        <v>KAUR MOTORSPORT</v>
      </c>
      <c r="I23" s="126" t="str">
        <f>VLOOKUP(B23,Results!B:N,13,FALSE)</f>
        <v> 1:05.30,1</v>
      </c>
      <c r="J23" s="142"/>
    </row>
    <row r="24" spans="1:10" ht="15" customHeight="1">
      <c r="A24" s="122">
        <f t="shared" si="0"/>
        <v>17</v>
      </c>
      <c r="B24" s="208">
        <v>32</v>
      </c>
      <c r="C24" s="123" t="str">
        <f>IF(VLOOKUP(B24,Arvestused!A:C,2,FALSE)="","",VLOOKUP(B24,Arvestused!A:C,2,FALSE))</f>
        <v>EMV2</v>
      </c>
      <c r="D24" s="123" t="str">
        <f>IF(VLOOKUP(B24,Arvestused!A:C,3,FALSE)="","",VLOOKUP(B24,Arvestused!A:C,3,FALSE))</f>
        <v>EMV8</v>
      </c>
      <c r="E24" s="124" t="str">
        <f>CONCATENATE(VLOOKUP(B24,Startlist!B:H,3,FALSE)," / ",VLOOKUP(B24,Startlist!B:H,4,FALSE))</f>
        <v>Martin Saar / Karol Pert</v>
      </c>
      <c r="F24" s="125" t="str">
        <f>VLOOKUP(B24,Startlist!B:F,5,FALSE)</f>
        <v>EST</v>
      </c>
      <c r="G24" s="124" t="str">
        <f>VLOOKUP(B24,Startlist!B:H,7,FALSE)</f>
        <v>VW Golf 2</v>
      </c>
      <c r="H24" s="124" t="str">
        <f>VLOOKUP(B24,Startlist!B:H,6,FALSE)</f>
        <v>KAUR MOTORSPORT</v>
      </c>
      <c r="I24" s="126" t="str">
        <f>VLOOKUP(B24,Results!B:N,13,FALSE)</f>
        <v> 1:05.45,0</v>
      </c>
      <c r="J24" s="142"/>
    </row>
    <row r="25" spans="1:10" ht="15" customHeight="1">
      <c r="A25" s="122">
        <f t="shared" si="0"/>
        <v>18</v>
      </c>
      <c r="B25" s="208">
        <v>31</v>
      </c>
      <c r="C25" s="123" t="str">
        <f>IF(VLOOKUP(B25,Arvestused!A:C,2,FALSE)="","",VLOOKUP(B25,Arvestused!A:C,2,FALSE))</f>
        <v>EMV2</v>
      </c>
      <c r="D25" s="123" t="str">
        <f>IF(VLOOKUP(B25,Arvestused!A:C,3,FALSE)="","",VLOOKUP(B25,Arvestused!A:C,3,FALSE))</f>
        <v>EMV7</v>
      </c>
      <c r="E25" s="124" t="str">
        <f>CONCATENATE(VLOOKUP(B25,Startlist!B:H,3,FALSE)," / ",VLOOKUP(B25,Startlist!B:H,4,FALSE))</f>
        <v>Madis Vanaselja / Jarmo Liivak</v>
      </c>
      <c r="F25" s="125" t="str">
        <f>VLOOKUP(B25,Startlist!B:F,5,FALSE)</f>
        <v>EST</v>
      </c>
      <c r="G25" s="124" t="str">
        <f>VLOOKUP(B25,Startlist!B:H,7,FALSE)</f>
        <v>BMW M3</v>
      </c>
      <c r="H25" s="124" t="str">
        <f>VLOOKUP(B25,Startlist!B:H,6,FALSE)</f>
        <v>MS RACING</v>
      </c>
      <c r="I25" s="126" t="str">
        <f>VLOOKUP(B25,Results!B:N,13,FALSE)</f>
        <v> 1:05.47,9</v>
      </c>
      <c r="J25" s="142"/>
    </row>
    <row r="26" spans="1:10" ht="15" customHeight="1">
      <c r="A26" s="122">
        <f t="shared" si="0"/>
        <v>19</v>
      </c>
      <c r="B26" s="208">
        <v>30</v>
      </c>
      <c r="C26" s="123" t="str">
        <f>IF(VLOOKUP(B26,Arvestused!A:C,2,FALSE)="","",VLOOKUP(B26,Arvestused!A:C,2,FALSE))</f>
        <v>EMV2</v>
      </c>
      <c r="D26" s="123" t="str">
        <f>IF(VLOOKUP(B26,Arvestused!A:C,3,FALSE)="","",VLOOKUP(B26,Arvestused!A:C,3,FALSE))</f>
        <v>EMV5</v>
      </c>
      <c r="E26" s="124" t="str">
        <f>CONCATENATE(VLOOKUP(B26,Startlist!B:H,3,FALSE)," / ",VLOOKUP(B26,Startlist!B:H,4,FALSE))</f>
        <v>Kristo Subi / Erik Vaasa</v>
      </c>
      <c r="F26" s="125" t="str">
        <f>VLOOKUP(B26,Startlist!B:F,5,FALSE)</f>
        <v>EST</v>
      </c>
      <c r="G26" s="124" t="str">
        <f>VLOOKUP(B26,Startlist!B:H,7,FALSE)</f>
        <v>Honda Civic Type-R</v>
      </c>
      <c r="H26" s="124" t="str">
        <f>VLOOKUP(B26,Startlist!B:H,6,FALSE)</f>
        <v>A1M MOTORSPORT</v>
      </c>
      <c r="I26" s="126" t="str">
        <f>VLOOKUP(B26,Results!B:N,13,FALSE)</f>
        <v> 1:05.59,4</v>
      </c>
      <c r="J26" s="142"/>
    </row>
    <row r="27" spans="1:10" ht="15" customHeight="1">
      <c r="A27" s="122">
        <f t="shared" si="0"/>
        <v>20</v>
      </c>
      <c r="B27" s="208">
        <v>19</v>
      </c>
      <c r="C27" s="123" t="str">
        <f>IF(VLOOKUP(B27,Arvestused!A:C,2,FALSE)="","",VLOOKUP(B27,Arvestused!A:C,2,FALSE))</f>
        <v>EMV2</v>
      </c>
      <c r="D27" s="123" t="str">
        <f>IF(VLOOKUP(B27,Arvestused!A:C,3,FALSE)="","",VLOOKUP(B27,Arvestused!A:C,3,FALSE))</f>
        <v>EMV6</v>
      </c>
      <c r="E27" s="124" t="str">
        <f>CONCATENATE(VLOOKUP(B27,Startlist!B:H,3,FALSE)," / ",VLOOKUP(B27,Startlist!B:H,4,FALSE))</f>
        <v>Oliver Ojaperv / Jarno Talve</v>
      </c>
      <c r="F27" s="125" t="str">
        <f>VLOOKUP(B27,Startlist!B:F,5,FALSE)</f>
        <v>EST</v>
      </c>
      <c r="G27" s="124" t="str">
        <f>VLOOKUP(B27,Startlist!B:H,7,FALSE)</f>
        <v>Ford Fiesta R2T</v>
      </c>
      <c r="H27" s="124" t="str">
        <f>VLOOKUP(B27,Startlist!B:H,6,FALSE)</f>
        <v>OT RACING</v>
      </c>
      <c r="I27" s="126" t="str">
        <f>VLOOKUP(B27,Results!B:N,13,FALSE)</f>
        <v> 1:06.07,0</v>
      </c>
      <c r="J27" s="142"/>
    </row>
    <row r="28" spans="1:10" ht="15" customHeight="1">
      <c r="A28" s="122">
        <f t="shared" si="0"/>
        <v>21</v>
      </c>
      <c r="B28" s="208">
        <v>18</v>
      </c>
      <c r="C28" s="123" t="str">
        <f>IF(VLOOKUP(B28,Arvestused!A:C,2,FALSE)="","",VLOOKUP(B28,Arvestused!A:C,2,FALSE))</f>
        <v>EMV2</v>
      </c>
      <c r="D28" s="123" t="str">
        <f>IF(VLOOKUP(B28,Arvestused!A:C,3,FALSE)="","",VLOOKUP(B28,Arvestused!A:C,3,FALSE))</f>
        <v>EMV6</v>
      </c>
      <c r="E28" s="124" t="str">
        <f>CONCATENATE(VLOOKUP(B28,Startlist!B:H,3,FALSE)," / ",VLOOKUP(B28,Startlist!B:H,4,FALSE))</f>
        <v>Kaspar Kasari / Hannes Kuusmaa</v>
      </c>
      <c r="F28" s="125" t="str">
        <f>VLOOKUP(B28,Startlist!B:F,5,FALSE)</f>
        <v>EST</v>
      </c>
      <c r="G28" s="124" t="str">
        <f>VLOOKUP(B28,Startlist!B:H,7,FALSE)</f>
        <v>Ford Fiesta R2T</v>
      </c>
      <c r="H28" s="124" t="str">
        <f>VLOOKUP(B28,Startlist!B:H,6,FALSE)</f>
        <v>OT RACING</v>
      </c>
      <c r="I28" s="126" t="str">
        <f>VLOOKUP(B28,Results!B:N,13,FALSE)</f>
        <v> 1:06.16,3</v>
      </c>
      <c r="J28" s="142"/>
    </row>
    <row r="29" spans="1:10" ht="15" customHeight="1">
      <c r="A29" s="122">
        <f t="shared" si="0"/>
        <v>22</v>
      </c>
      <c r="B29" s="208">
        <v>29</v>
      </c>
      <c r="C29" s="123" t="str">
        <f>IF(VLOOKUP(B29,Arvestused!A:C,2,FALSE)="","",VLOOKUP(B29,Arvestused!A:C,2,FALSE))</f>
        <v>EMV2</v>
      </c>
      <c r="D29" s="123" t="str">
        <f>IF(VLOOKUP(B29,Arvestused!A:C,3,FALSE)="","",VLOOKUP(B29,Arvestused!A:C,3,FALSE))</f>
        <v>EMV5</v>
      </c>
      <c r="E29" s="124" t="str">
        <f>CONCATENATE(VLOOKUP(B29,Startlist!B:H,3,FALSE)," / ",VLOOKUP(B29,Startlist!B:H,4,FALSE))</f>
        <v>David Sultanjants / Siim Oja</v>
      </c>
      <c r="F29" s="125" t="str">
        <f>VLOOKUP(B29,Startlist!B:F,5,FALSE)</f>
        <v>EST</v>
      </c>
      <c r="G29" s="124" t="str">
        <f>VLOOKUP(B29,Startlist!B:H,7,FALSE)</f>
        <v>Citroen DS3</v>
      </c>
      <c r="H29" s="124" t="str">
        <f>VLOOKUP(B29,Startlist!B:H,6,FALSE)</f>
        <v>MS RACING</v>
      </c>
      <c r="I29" s="126" t="str">
        <f>VLOOKUP(B29,Results!B:N,13,FALSE)</f>
        <v> 1:06.23,7</v>
      </c>
      <c r="J29" s="142"/>
    </row>
    <row r="30" spans="1:10" ht="15" customHeight="1">
      <c r="A30" s="122">
        <f t="shared" si="0"/>
        <v>23</v>
      </c>
      <c r="B30" s="208">
        <v>34</v>
      </c>
      <c r="C30" s="123" t="str">
        <f>IF(VLOOKUP(B30,Arvestused!A:C,2,FALSE)="","",VLOOKUP(B30,Arvestused!A:C,2,FALSE))</f>
        <v>EMV1</v>
      </c>
      <c r="D30" s="123" t="str">
        <f>IF(VLOOKUP(B30,Arvestused!A:C,3,FALSE)="","",VLOOKUP(B30,Arvestused!A:C,3,FALSE))</f>
        <v>EMV4</v>
      </c>
      <c r="E30" s="124" t="str">
        <f>CONCATENATE(VLOOKUP(B30,Startlist!B:H,3,FALSE)," / ",VLOOKUP(B30,Startlist!B:H,4,FALSE))</f>
        <v>Siim Aas / Vallo Vahesaar</v>
      </c>
      <c r="F30" s="125" t="str">
        <f>VLOOKUP(B30,Startlist!B:F,5,FALSE)</f>
        <v>EST</v>
      </c>
      <c r="G30" s="124" t="str">
        <f>VLOOKUP(B30,Startlist!B:H,7,FALSE)</f>
        <v>Mitsubishi Lancer Evo</v>
      </c>
      <c r="H30" s="124" t="str">
        <f>VLOOKUP(B30,Startlist!B:H,6,FALSE)</f>
        <v>PROREHV RALLY TEAM</v>
      </c>
      <c r="I30" s="126" t="str">
        <f>VLOOKUP(B30,Results!B:N,13,FALSE)</f>
        <v> 1:06.38,9</v>
      </c>
      <c r="J30" s="142"/>
    </row>
    <row r="31" spans="1:10" ht="15" customHeight="1">
      <c r="A31" s="122">
        <f t="shared" si="0"/>
        <v>24</v>
      </c>
      <c r="B31" s="208">
        <v>36</v>
      </c>
      <c r="C31" s="123" t="str">
        <f>IF(VLOOKUP(B31,Arvestused!A:C,2,FALSE)="","",VLOOKUP(B31,Arvestused!A:C,2,FALSE))</f>
        <v>EMV1</v>
      </c>
      <c r="D31" s="123" t="str">
        <f>IF(VLOOKUP(B31,Arvestused!A:C,3,FALSE)="","",VLOOKUP(B31,Arvestused!A:C,3,FALSE))</f>
        <v>EMV4</v>
      </c>
      <c r="E31" s="124" t="str">
        <f>CONCATENATE(VLOOKUP(B31,Startlist!B:H,3,FALSE)," / ",VLOOKUP(B31,Startlist!B:H,4,FALSE))</f>
        <v>Henri Franke / Arvo Liimann</v>
      </c>
      <c r="F31" s="125" t="str">
        <f>VLOOKUP(B31,Startlist!B:F,5,FALSE)</f>
        <v>EST</v>
      </c>
      <c r="G31" s="124" t="str">
        <f>VLOOKUP(B31,Startlist!B:H,7,FALSE)</f>
        <v>Subaru Impreza</v>
      </c>
      <c r="H31" s="124" t="str">
        <f>VLOOKUP(B31,Startlist!B:H,6,FALSE)</f>
        <v>CUEKS RACING</v>
      </c>
      <c r="I31" s="126" t="str">
        <f>VLOOKUP(B31,Results!B:N,13,FALSE)</f>
        <v> 1:06.44,6</v>
      </c>
      <c r="J31" s="142"/>
    </row>
    <row r="32" spans="1:10" ht="15" customHeight="1">
      <c r="A32" s="122">
        <f t="shared" si="0"/>
        <v>25</v>
      </c>
      <c r="B32" s="208">
        <v>35</v>
      </c>
      <c r="C32" s="123" t="str">
        <f>IF(VLOOKUP(B32,Arvestused!A:C,2,FALSE)="","",VLOOKUP(B32,Arvestused!A:C,2,FALSE))</f>
        <v>EMV2</v>
      </c>
      <c r="D32" s="123" t="str">
        <f>IF(VLOOKUP(B32,Arvestused!A:C,3,FALSE)="","",VLOOKUP(B32,Arvestused!A:C,3,FALSE))</f>
        <v>EMV7</v>
      </c>
      <c r="E32" s="124" t="str">
        <f>CONCATENATE(VLOOKUP(B32,Startlist!B:H,3,FALSE)," / ",VLOOKUP(B32,Startlist!B:H,4,FALSE))</f>
        <v>Raiko Aru / Veiko Kullamäe</v>
      </c>
      <c r="F32" s="125" t="str">
        <f>VLOOKUP(B32,Startlist!B:F,5,FALSE)</f>
        <v>EST</v>
      </c>
      <c r="G32" s="124" t="str">
        <f>VLOOKUP(B32,Startlist!B:H,7,FALSE)</f>
        <v>BMW M3</v>
      </c>
      <c r="H32" s="124" t="str">
        <f>VLOOKUP(B32,Startlist!B:H,6,FALSE)</f>
        <v>KAUR MOTORSPORT</v>
      </c>
      <c r="I32" s="126" t="str">
        <f>VLOOKUP(B32,Results!B:N,13,FALSE)</f>
        <v> 1:06.49,7</v>
      </c>
      <c r="J32" s="142"/>
    </row>
    <row r="33" spans="1:10" ht="15" customHeight="1">
      <c r="A33" s="122">
        <f t="shared" si="0"/>
        <v>26</v>
      </c>
      <c r="B33" s="208">
        <v>37</v>
      </c>
      <c r="C33" s="123" t="str">
        <f>IF(VLOOKUP(B33,Arvestused!A:C,2,FALSE)="","",VLOOKUP(B33,Arvestused!A:C,2,FALSE))</f>
        <v>EMV1</v>
      </c>
      <c r="D33" s="123" t="str">
        <f>IF(VLOOKUP(B33,Arvestused!A:C,3,FALSE)="","",VLOOKUP(B33,Arvestused!A:C,3,FALSE))</f>
        <v>EMV4</v>
      </c>
      <c r="E33" s="124" t="str">
        <f>CONCATENATE(VLOOKUP(B33,Startlist!B:H,3,FALSE)," / ",VLOOKUP(B33,Startlist!B:H,4,FALSE))</f>
        <v>Volodimir Volkov / Oleksandr Gorbik</v>
      </c>
      <c r="F33" s="125" t="str">
        <f>VLOOKUP(B33,Startlist!B:F,5,FALSE)</f>
        <v>UKR</v>
      </c>
      <c r="G33" s="124" t="str">
        <f>VLOOKUP(B33,Startlist!B:H,7,FALSE)</f>
        <v>Mitsubishi Lancer Evo 9</v>
      </c>
      <c r="H33" s="124" t="str">
        <f>VLOOKUP(B33,Startlist!B:H,6,FALSE)</f>
        <v>NEIKSANS RALLYSPORT</v>
      </c>
      <c r="I33" s="126" t="str">
        <f>VLOOKUP(B33,Results!B:N,13,FALSE)</f>
        <v> 1:07.30,4</v>
      </c>
      <c r="J33" s="142"/>
    </row>
    <row r="34" spans="1:10" ht="15" customHeight="1">
      <c r="A34" s="122">
        <f t="shared" si="0"/>
        <v>27</v>
      </c>
      <c r="B34" s="208">
        <v>33</v>
      </c>
      <c r="C34" s="123" t="str">
        <f>IF(VLOOKUP(B34,Arvestused!A:C,2,FALSE)="","",VLOOKUP(B34,Arvestused!A:C,2,FALSE))</f>
        <v>EMV2</v>
      </c>
      <c r="D34" s="123" t="str">
        <f>IF(VLOOKUP(B34,Arvestused!A:C,3,FALSE)="","",VLOOKUP(B34,Arvestused!A:C,3,FALSE))</f>
        <v>EMV8</v>
      </c>
      <c r="E34" s="124" t="str">
        <f>CONCATENATE(VLOOKUP(B34,Startlist!B:H,3,FALSE)," / ",VLOOKUP(B34,Startlist!B:H,4,FALSE))</f>
        <v>Lembit Soe / Kalle Ahu</v>
      </c>
      <c r="F34" s="125" t="str">
        <f>VLOOKUP(B34,Startlist!B:F,5,FALSE)</f>
        <v>EST</v>
      </c>
      <c r="G34" s="124" t="str">
        <f>VLOOKUP(B34,Startlist!B:H,7,FALSE)</f>
        <v>Toyota Starlet</v>
      </c>
      <c r="H34" s="124" t="str">
        <f>VLOOKUP(B34,Startlist!B:H,6,FALSE)</f>
        <v>THULE MOTORSPORT</v>
      </c>
      <c r="I34" s="126" t="str">
        <f>VLOOKUP(B34,Results!B:N,13,FALSE)</f>
        <v> 1:07.47,4</v>
      </c>
      <c r="J34" s="142"/>
    </row>
    <row r="35" spans="1:10" ht="15" customHeight="1">
      <c r="A35" s="122">
        <f t="shared" si="0"/>
        <v>28</v>
      </c>
      <c r="B35" s="208">
        <v>42</v>
      </c>
      <c r="C35" s="123" t="str">
        <f>IF(VLOOKUP(B35,Arvestused!A:C,2,FALSE)="","",VLOOKUP(B35,Arvestused!A:C,2,FALSE))</f>
        <v>EMV2</v>
      </c>
      <c r="D35" s="123" t="str">
        <f>IF(VLOOKUP(B35,Arvestused!A:C,3,FALSE)="","",VLOOKUP(B35,Arvestused!A:C,3,FALSE))</f>
        <v>EMV7</v>
      </c>
      <c r="E35" s="124" t="str">
        <f>CONCATENATE(VLOOKUP(B35,Startlist!B:H,3,FALSE)," / ",VLOOKUP(B35,Startlist!B:H,4,FALSE))</f>
        <v>Ott Mesikäpp / Jaanus Hōbemägi</v>
      </c>
      <c r="F35" s="125" t="str">
        <f>VLOOKUP(B35,Startlist!B:F,5,FALSE)</f>
        <v>EST</v>
      </c>
      <c r="G35" s="124" t="str">
        <f>VLOOKUP(B35,Startlist!B:H,7,FALSE)</f>
        <v>BMW M3</v>
      </c>
      <c r="H35" s="124" t="str">
        <f>VLOOKUP(B35,Startlist!B:H,6,FALSE)</f>
        <v>KAUR MOTORSPORT</v>
      </c>
      <c r="I35" s="126" t="str">
        <f>VLOOKUP(B35,Results!B:N,13,FALSE)</f>
        <v> 1:07.47,9</v>
      </c>
      <c r="J35" s="142"/>
    </row>
    <row r="36" spans="1:10" ht="15" customHeight="1">
      <c r="A36" s="122">
        <f t="shared" si="0"/>
        <v>29</v>
      </c>
      <c r="B36" s="208">
        <v>50</v>
      </c>
      <c r="C36" s="123" t="str">
        <f>IF(VLOOKUP(B36,Arvestused!A:C,2,FALSE)="","",VLOOKUP(B36,Arvestused!A:C,2,FALSE))</f>
        <v>EMV1</v>
      </c>
      <c r="D36" s="123" t="str">
        <f>IF(VLOOKUP(B36,Arvestused!A:C,3,FALSE)="","",VLOOKUP(B36,Arvestused!A:C,3,FALSE))</f>
        <v>EMV4</v>
      </c>
      <c r="E36" s="124" t="str">
        <f>CONCATENATE(VLOOKUP(B36,Startlist!B:H,3,FALSE)," / ",VLOOKUP(B36,Startlist!B:H,4,FALSE))</f>
        <v>Allar Goldberg / Kaarel Lääne</v>
      </c>
      <c r="F36" s="125" t="str">
        <f>VLOOKUP(B36,Startlist!B:F,5,FALSE)</f>
        <v>EST</v>
      </c>
      <c r="G36" s="124" t="str">
        <f>VLOOKUP(B36,Startlist!B:H,7,FALSE)</f>
        <v>Subaru Impreza</v>
      </c>
      <c r="H36" s="124" t="str">
        <f>VLOOKUP(B36,Startlist!B:H,6,FALSE)</f>
        <v>A1M MOTORSPORT</v>
      </c>
      <c r="I36" s="126" t="str">
        <f>VLOOKUP(B36,Results!B:N,13,FALSE)</f>
        <v> 1:07.59,8</v>
      </c>
      <c r="J36" s="142"/>
    </row>
    <row r="37" spans="1:10" ht="15" customHeight="1">
      <c r="A37" s="122">
        <f t="shared" si="0"/>
        <v>30</v>
      </c>
      <c r="B37" s="208">
        <v>43</v>
      </c>
      <c r="C37" s="123" t="str">
        <f>IF(VLOOKUP(B37,Arvestused!A:C,2,FALSE)="","",VLOOKUP(B37,Arvestused!A:C,2,FALSE))</f>
        <v>EMV2</v>
      </c>
      <c r="D37" s="123" t="str">
        <f>IF(VLOOKUP(B37,Arvestused!A:C,3,FALSE)="","",VLOOKUP(B37,Arvestused!A:C,3,FALSE))</f>
        <v>EMV5</v>
      </c>
      <c r="E37" s="124" t="str">
        <f>CONCATENATE(VLOOKUP(B37,Startlist!B:H,3,FALSE)," / ",VLOOKUP(B37,Startlist!B:H,4,FALSE))</f>
        <v>Karmo Karelson / Tanel Kasesalu</v>
      </c>
      <c r="F37" s="125" t="str">
        <f>VLOOKUP(B37,Startlist!B:F,5,FALSE)</f>
        <v>EST</v>
      </c>
      <c r="G37" s="124" t="str">
        <f>VLOOKUP(B37,Startlist!B:H,7,FALSE)</f>
        <v>Honda Civic Type-R</v>
      </c>
      <c r="H37" s="124" t="str">
        <f>VLOOKUP(B37,Startlist!B:H,6,FALSE)</f>
        <v>KAUR MOTORSPORT</v>
      </c>
      <c r="I37" s="126" t="str">
        <f>VLOOKUP(B37,Results!B:N,13,FALSE)</f>
        <v> 1:08.25,8</v>
      </c>
      <c r="J37" s="142"/>
    </row>
    <row r="38" spans="1:10" ht="15" customHeight="1">
      <c r="A38" s="122">
        <f t="shared" si="0"/>
        <v>31</v>
      </c>
      <c r="B38" s="208">
        <v>7</v>
      </c>
      <c r="C38" s="123" t="str">
        <f>IF(VLOOKUP(B38,Arvestused!A:C,2,FALSE)="","",VLOOKUP(B38,Arvestused!A:C,2,FALSE))</f>
        <v>EMV1</v>
      </c>
      <c r="D38" s="123" t="str">
        <f>IF(VLOOKUP(B38,Arvestused!A:C,3,FALSE)="","",VLOOKUP(B38,Arvestused!A:C,3,FALSE))</f>
        <v>EMV3</v>
      </c>
      <c r="E38" s="124" t="str">
        <f>CONCATENATE(VLOOKUP(B38,Startlist!B:H,3,FALSE)," / ",VLOOKUP(B38,Startlist!B:H,4,FALSE))</f>
        <v>Janis Berkis / Edgars Ceporjus</v>
      </c>
      <c r="F38" s="125" t="str">
        <f>VLOOKUP(B38,Startlist!B:F,5,FALSE)</f>
        <v>LAT</v>
      </c>
      <c r="G38" s="124" t="str">
        <f>VLOOKUP(B38,Startlist!B:H,7,FALSE)</f>
        <v>Ford Fiesta</v>
      </c>
      <c r="H38" s="124" t="str">
        <f>VLOOKUP(B38,Startlist!B:H,6,FALSE)</f>
        <v>NEIKSANS RALLYSPORT</v>
      </c>
      <c r="I38" s="126" t="str">
        <f>VLOOKUP(B38,Results!B:N,13,FALSE)</f>
        <v> 1:08.55,1</v>
      </c>
      <c r="J38" s="142"/>
    </row>
    <row r="39" spans="1:10" ht="15" customHeight="1">
      <c r="A39" s="122">
        <f t="shared" si="0"/>
        <v>32</v>
      </c>
      <c r="B39" s="208">
        <v>14</v>
      </c>
      <c r="C39" s="123" t="str">
        <f>IF(VLOOKUP(B39,Arvestused!A:C,2,FALSE)="","",VLOOKUP(B39,Arvestused!A:C,2,FALSE))</f>
        <v>EMV2</v>
      </c>
      <c r="D39" s="123">
        <f>IF(VLOOKUP(B39,Arvestused!A:C,3,FALSE)="","",VLOOKUP(B39,Arvestused!A:C,3,FALSE))</f>
      </c>
      <c r="E39" s="124" t="str">
        <f>CONCATENATE(VLOOKUP(B39,Startlist!B:H,3,FALSE)," / ",VLOOKUP(B39,Startlist!B:H,4,FALSE))</f>
        <v>Raul Hernandez Hernandez / Rogelio Penate Lopez</v>
      </c>
      <c r="F39" s="125" t="str">
        <f>VLOOKUP(B39,Startlist!B:F,5,FALSE)</f>
        <v>LAT / ESP</v>
      </c>
      <c r="G39" s="124" t="str">
        <f>VLOOKUP(B39,Startlist!B:H,7,FALSE)</f>
        <v>Peueot 208 R2</v>
      </c>
      <c r="H39" s="124" t="str">
        <f>VLOOKUP(B39,Startlist!B:H,6,FALSE)</f>
        <v>ALM MOTORSPORT</v>
      </c>
      <c r="I39" s="126" t="str">
        <f>VLOOKUP(B39,Results!B:N,13,FALSE)</f>
        <v> 1:09.03,1</v>
      </c>
      <c r="J39" s="142"/>
    </row>
    <row r="40" spans="1:10" ht="15" customHeight="1">
      <c r="A40" s="122">
        <f t="shared" si="0"/>
        <v>33</v>
      </c>
      <c r="B40" s="208">
        <v>49</v>
      </c>
      <c r="C40" s="123" t="str">
        <f>IF(VLOOKUP(B40,Arvestused!A:C,2,FALSE)="","",VLOOKUP(B40,Arvestused!A:C,2,FALSE))</f>
        <v>EMV2</v>
      </c>
      <c r="D40" s="123" t="str">
        <f>IF(VLOOKUP(B40,Arvestused!A:C,3,FALSE)="","",VLOOKUP(B40,Arvestused!A:C,3,FALSE))</f>
        <v>EMV9</v>
      </c>
      <c r="E40" s="124" t="str">
        <f>CONCATENATE(VLOOKUP(B40,Startlist!B:H,3,FALSE)," / ",VLOOKUP(B40,Startlist!B:H,4,FALSE))</f>
        <v>Klim Baikov / Andrey Kleshchev</v>
      </c>
      <c r="F40" s="125" t="str">
        <f>VLOOKUP(B40,Startlist!B:F,5,FALSE)</f>
        <v>RUS</v>
      </c>
      <c r="G40" s="124" t="str">
        <f>VLOOKUP(B40,Startlist!B:H,7,FALSE)</f>
        <v>LADA 2105</v>
      </c>
      <c r="H40" s="124" t="str">
        <f>VLOOKUP(B40,Startlist!B:H,6,FALSE)</f>
        <v>KLIM BAIKOV</v>
      </c>
      <c r="I40" s="126" t="str">
        <f>VLOOKUP(B40,Results!B:N,13,FALSE)</f>
        <v> 1:09.49,1</v>
      </c>
      <c r="J40" s="142"/>
    </row>
    <row r="41" spans="1:10" ht="15" customHeight="1">
      <c r="A41" s="122">
        <f t="shared" si="0"/>
        <v>34</v>
      </c>
      <c r="B41" s="208">
        <v>55</v>
      </c>
      <c r="C41" s="123" t="str">
        <f>IF(VLOOKUP(B41,Arvestused!A:C,2,FALSE)="","",VLOOKUP(B41,Arvestused!A:C,2,FALSE))</f>
        <v>EMV2</v>
      </c>
      <c r="D41" s="123" t="str">
        <f>IF(VLOOKUP(B41,Arvestused!A:C,3,FALSE)="","",VLOOKUP(B41,Arvestused!A:C,3,FALSE))</f>
        <v>EMV7</v>
      </c>
      <c r="E41" s="124" t="str">
        <f>CONCATENATE(VLOOKUP(B41,Startlist!B:H,3,FALSE)," / ",VLOOKUP(B41,Startlist!B:H,4,FALSE))</f>
        <v>Bogdan Shemet / Raiko Lille</v>
      </c>
      <c r="F41" s="125" t="str">
        <f>VLOOKUP(B41,Startlist!B:F,5,FALSE)</f>
        <v>EST</v>
      </c>
      <c r="G41" s="124" t="str">
        <f>VLOOKUP(B41,Startlist!B:H,7,FALSE)</f>
        <v>BMW 320</v>
      </c>
      <c r="H41" s="124" t="str">
        <f>VLOOKUP(B41,Startlist!B:H,6,FALSE)</f>
        <v>KAUR MOTORSPORT</v>
      </c>
      <c r="I41" s="126" t="str">
        <f>VLOOKUP(B41,Results!B:N,13,FALSE)</f>
        <v> 1:11.36,8</v>
      </c>
      <c r="J41" s="142"/>
    </row>
    <row r="42" spans="1:10" ht="15" customHeight="1">
      <c r="A42" s="122">
        <f t="shared" si="0"/>
        <v>35</v>
      </c>
      <c r="B42" s="208">
        <v>17</v>
      </c>
      <c r="C42" s="123" t="str">
        <f>IF(VLOOKUP(B42,Arvestused!A:C,2,FALSE)="","",VLOOKUP(B42,Arvestused!A:C,2,FALSE))</f>
        <v>EMV2</v>
      </c>
      <c r="D42" s="123">
        <f>IF(VLOOKUP(B42,Arvestused!A:C,3,FALSE)="","",VLOOKUP(B42,Arvestused!A:C,3,FALSE))</f>
      </c>
      <c r="E42" s="124" t="str">
        <f>CONCATENATE(VLOOKUP(B42,Startlist!B:H,3,FALSE)," / ",VLOOKUP(B42,Startlist!B:H,4,FALSE))</f>
        <v>Alexander Kudryavtsev / Volodymyr Korsia</v>
      </c>
      <c r="F42" s="125" t="str">
        <f>VLOOKUP(B42,Startlist!B:F,5,FALSE)</f>
        <v>RUS / UKR</v>
      </c>
      <c r="G42" s="124" t="str">
        <f>VLOOKUP(B42,Startlist!B:H,7,FALSE)</f>
        <v>Peugeot 208 R2</v>
      </c>
      <c r="H42" s="124" t="str">
        <f>VLOOKUP(B42,Startlist!B:H,6,FALSE)</f>
        <v>ALM MOTORSPORT</v>
      </c>
      <c r="I42" s="126" t="str">
        <f>VLOOKUP(B42,Results!B:N,13,FALSE)</f>
        <v> 1:12.24,4</v>
      </c>
      <c r="J42" s="142"/>
    </row>
    <row r="43" spans="1:10" ht="15" customHeight="1">
      <c r="A43" s="122">
        <f t="shared" si="0"/>
        <v>36</v>
      </c>
      <c r="B43" s="208">
        <v>41</v>
      </c>
      <c r="C43" s="123" t="str">
        <f>IF(VLOOKUP(B43,Arvestused!A:C,2,FALSE)="","",VLOOKUP(B43,Arvestused!A:C,2,FALSE))</f>
        <v>EMV2</v>
      </c>
      <c r="D43" s="123" t="str">
        <f>IF(VLOOKUP(B43,Arvestused!A:C,3,FALSE)="","",VLOOKUP(B43,Arvestused!A:C,3,FALSE))</f>
        <v>EMV8</v>
      </c>
      <c r="E43" s="124" t="str">
        <f>CONCATENATE(VLOOKUP(B43,Startlist!B:H,3,FALSE)," / ",VLOOKUP(B43,Startlist!B:H,4,FALSE))</f>
        <v>Silver Sōmer / Nele Jalakas</v>
      </c>
      <c r="F43" s="125" t="str">
        <f>VLOOKUP(B43,Startlist!B:F,5,FALSE)</f>
        <v>EST</v>
      </c>
      <c r="G43" s="124" t="str">
        <f>VLOOKUP(B43,Startlist!B:H,7,FALSE)</f>
        <v>BMW E30</v>
      </c>
      <c r="H43" s="124" t="str">
        <f>VLOOKUP(B43,Startlist!B:H,6,FALSE)</f>
        <v>VILSPORT KLUBI MTÜ</v>
      </c>
      <c r="I43" s="126" t="str">
        <f>VLOOKUP(B43,Results!B:N,13,FALSE)</f>
        <v> 1:12.57,7</v>
      </c>
      <c r="J43" s="142"/>
    </row>
    <row r="44" spans="1:10" ht="15" customHeight="1">
      <c r="A44" s="122">
        <f t="shared" si="0"/>
        <v>37</v>
      </c>
      <c r="B44" s="208">
        <v>59</v>
      </c>
      <c r="C44" s="123" t="str">
        <f>IF(VLOOKUP(B44,Arvestused!A:C,2,FALSE)="","",VLOOKUP(B44,Arvestused!A:C,2,FALSE))</f>
        <v>EMV2</v>
      </c>
      <c r="D44" s="123" t="str">
        <f>IF(VLOOKUP(B44,Arvestused!A:C,3,FALSE)="","",VLOOKUP(B44,Arvestused!A:C,3,FALSE))</f>
        <v>EMV10</v>
      </c>
      <c r="E44" s="124" t="str">
        <f>CONCATENATE(VLOOKUP(B44,Startlist!B:H,3,FALSE)," / ",VLOOKUP(B44,Startlist!B:H,4,FALSE))</f>
        <v>Taavi Niinemets / Esko Allika</v>
      </c>
      <c r="F44" s="125" t="str">
        <f>VLOOKUP(B44,Startlist!B:F,5,FALSE)</f>
        <v>EST</v>
      </c>
      <c r="G44" s="124" t="str">
        <f>VLOOKUP(B44,Startlist!B:H,7,FALSE)</f>
        <v>GAZ 51A</v>
      </c>
      <c r="H44" s="124" t="str">
        <f>VLOOKUP(B44,Startlist!B:H,6,FALSE)</f>
        <v>GAZ RALLIKLUBI</v>
      </c>
      <c r="I44" s="126" t="str">
        <f>VLOOKUP(B44,Results!B:N,13,FALSE)</f>
        <v> 1:13.30,3</v>
      </c>
      <c r="J44" s="142"/>
    </row>
    <row r="45" spans="1:10" ht="15" customHeight="1">
      <c r="A45" s="122">
        <f t="shared" si="0"/>
        <v>38</v>
      </c>
      <c r="B45" s="208">
        <v>52</v>
      </c>
      <c r="C45" s="123" t="str">
        <f>IF(VLOOKUP(B45,Arvestused!A:C,2,FALSE)="","",VLOOKUP(B45,Arvestused!A:C,2,FALSE))</f>
        <v>EMV2</v>
      </c>
      <c r="D45" s="123" t="str">
        <f>IF(VLOOKUP(B45,Arvestused!A:C,3,FALSE)="","",VLOOKUP(B45,Arvestused!A:C,3,FALSE))</f>
        <v>EMV7</v>
      </c>
      <c r="E45" s="124" t="str">
        <f>CONCATENATE(VLOOKUP(B45,Startlist!B:H,3,FALSE)," / ",VLOOKUP(B45,Startlist!B:H,4,FALSE))</f>
        <v>Taavi Udevald / Madis Moor</v>
      </c>
      <c r="F45" s="125" t="str">
        <f>VLOOKUP(B45,Startlist!B:F,5,FALSE)</f>
        <v>EST</v>
      </c>
      <c r="G45" s="124" t="str">
        <f>VLOOKUP(B45,Startlist!B:H,7,FALSE)</f>
        <v>BMW Compact</v>
      </c>
      <c r="H45" s="124" t="str">
        <f>VLOOKUP(B45,Startlist!B:H,6,FALSE)</f>
        <v>KAUR MOTORSPORT</v>
      </c>
      <c r="I45" s="126" t="str">
        <f>VLOOKUP(B45,Results!B:N,13,FALSE)</f>
        <v> 1:13.55,8</v>
      </c>
      <c r="J45" s="142"/>
    </row>
    <row r="46" spans="1:10" ht="15" customHeight="1">
      <c r="A46" s="122">
        <f t="shared" si="0"/>
        <v>39</v>
      </c>
      <c r="B46" s="208">
        <v>46</v>
      </c>
      <c r="C46" s="123" t="str">
        <f>IF(VLOOKUP(B46,Arvestused!A:C,2,FALSE)="","",VLOOKUP(B46,Arvestused!A:C,2,FALSE))</f>
        <v>EMV2</v>
      </c>
      <c r="D46" s="123" t="str">
        <f>IF(VLOOKUP(B46,Arvestused!A:C,3,FALSE)="","",VLOOKUP(B46,Arvestused!A:C,3,FALSE))</f>
        <v>EMV8</v>
      </c>
      <c r="E46" s="124" t="str">
        <f>CONCATENATE(VLOOKUP(B46,Startlist!B:H,3,FALSE)," / ",VLOOKUP(B46,Startlist!B:H,4,FALSE))</f>
        <v>Imre Vanik / Janek Ojala</v>
      </c>
      <c r="F46" s="125" t="str">
        <f>VLOOKUP(B46,Startlist!B:F,5,FALSE)</f>
        <v>EST</v>
      </c>
      <c r="G46" s="124" t="str">
        <f>VLOOKUP(B46,Startlist!B:H,7,FALSE)</f>
        <v>Nissan Sunny</v>
      </c>
      <c r="H46" s="124" t="str">
        <f>VLOOKUP(B46,Startlist!B:H,6,FALSE)</f>
        <v>PROREHV RALLY TEAM</v>
      </c>
      <c r="I46" s="126" t="str">
        <f>VLOOKUP(B46,Results!B:N,13,FALSE)</f>
        <v> 1:13.59,0</v>
      </c>
      <c r="J46" s="142"/>
    </row>
    <row r="47" spans="1:10" ht="15" customHeight="1">
      <c r="A47" s="122">
        <f t="shared" si="0"/>
        <v>40</v>
      </c>
      <c r="B47" s="208">
        <v>61</v>
      </c>
      <c r="C47" s="123" t="str">
        <f>IF(VLOOKUP(B47,Arvestused!A:C,2,FALSE)="","",VLOOKUP(B47,Arvestused!A:C,2,FALSE))</f>
        <v>EMV2</v>
      </c>
      <c r="D47" s="123" t="str">
        <f>IF(VLOOKUP(B47,Arvestused!A:C,3,FALSE)="","",VLOOKUP(B47,Arvestused!A:C,3,FALSE))</f>
        <v>EMV10</v>
      </c>
      <c r="E47" s="124" t="str">
        <f>CONCATENATE(VLOOKUP(B47,Startlist!B:H,3,FALSE)," / ",VLOOKUP(B47,Startlist!B:H,4,FALSE))</f>
        <v>Rainer Tuberik / Raido Vetesina</v>
      </c>
      <c r="F47" s="125" t="str">
        <f>VLOOKUP(B47,Startlist!B:F,5,FALSE)</f>
        <v>EST</v>
      </c>
      <c r="G47" s="124" t="str">
        <f>VLOOKUP(B47,Startlist!B:H,7,FALSE)</f>
        <v>GAZ 51</v>
      </c>
      <c r="H47" s="124" t="str">
        <f>VLOOKUP(B47,Startlist!B:H,6,FALSE)</f>
        <v>GAZ RALLIKLUBI</v>
      </c>
      <c r="I47" s="126" t="str">
        <f>VLOOKUP(B47,Results!B:N,13,FALSE)</f>
        <v> 1:14.26,1</v>
      </c>
      <c r="J47" s="142"/>
    </row>
    <row r="48" spans="1:10" ht="15" customHeight="1">
      <c r="A48" s="122">
        <f t="shared" si="0"/>
        <v>41</v>
      </c>
      <c r="B48" s="208">
        <v>45</v>
      </c>
      <c r="C48" s="123" t="str">
        <f>IF(VLOOKUP(B48,Arvestused!A:C,2,FALSE)="","",VLOOKUP(B48,Arvestused!A:C,2,FALSE))</f>
        <v>EMV2</v>
      </c>
      <c r="D48" s="123" t="str">
        <f>IF(VLOOKUP(B48,Arvestused!A:C,3,FALSE)="","",VLOOKUP(B48,Arvestused!A:C,3,FALSE))</f>
        <v>EMV9</v>
      </c>
      <c r="E48" s="124" t="str">
        <f>CONCATENATE(VLOOKUP(B48,Startlist!B:H,3,FALSE)," / ",VLOOKUP(B48,Startlist!B:H,4,FALSE))</f>
        <v>Raigo Vilbiks / Hellu Smorodin</v>
      </c>
      <c r="F48" s="125" t="str">
        <f>VLOOKUP(B48,Startlist!B:F,5,FALSE)</f>
        <v>EST</v>
      </c>
      <c r="G48" s="124" t="str">
        <f>VLOOKUP(B48,Startlist!B:H,7,FALSE)</f>
        <v>Lada Samara</v>
      </c>
      <c r="H48" s="124" t="str">
        <f>VLOOKUP(B48,Startlist!B:H,6,FALSE)</f>
        <v>KAUR MOTORSPORT</v>
      </c>
      <c r="I48" s="126" t="str">
        <f>VLOOKUP(B48,Results!B:N,13,FALSE)</f>
        <v> 1:16.04,0</v>
      </c>
      <c r="J48" s="142"/>
    </row>
    <row r="49" spans="1:10" ht="15" customHeight="1">
      <c r="A49" s="122">
        <f t="shared" si="0"/>
        <v>42</v>
      </c>
      <c r="B49" s="208">
        <v>62</v>
      </c>
      <c r="C49" s="123" t="str">
        <f>IF(VLOOKUP(B49,Arvestused!A:C,2,FALSE)="","",VLOOKUP(B49,Arvestused!A:C,2,FALSE))</f>
        <v>EMV2</v>
      </c>
      <c r="D49" s="123" t="str">
        <f>IF(VLOOKUP(B49,Arvestused!A:C,3,FALSE)="","",VLOOKUP(B49,Arvestused!A:C,3,FALSE))</f>
        <v>EMV10</v>
      </c>
      <c r="E49" s="124" t="str">
        <f>CONCATENATE(VLOOKUP(B49,Startlist!B:H,3,FALSE)," / ",VLOOKUP(B49,Startlist!B:H,4,FALSE))</f>
        <v>Veiko Liukanen / Toivo Liukanen</v>
      </c>
      <c r="F49" s="125" t="str">
        <f>VLOOKUP(B49,Startlist!B:F,5,FALSE)</f>
        <v>EST</v>
      </c>
      <c r="G49" s="124" t="str">
        <f>VLOOKUP(B49,Startlist!B:H,7,FALSE)</f>
        <v>GAZ 51</v>
      </c>
      <c r="H49" s="124" t="str">
        <f>VLOOKUP(B49,Startlist!B:H,6,FALSE)</f>
        <v>MÄRJAMAA RALLY TEAM</v>
      </c>
      <c r="I49" s="126" t="str">
        <f>VLOOKUP(B49,Results!B:N,13,FALSE)</f>
        <v> 1:16.29,7</v>
      </c>
      <c r="J49" s="142"/>
    </row>
    <row r="50" spans="1:10" ht="15" customHeight="1">
      <c r="A50" s="122">
        <f t="shared" si="0"/>
        <v>43</v>
      </c>
      <c r="B50" s="208">
        <v>64</v>
      </c>
      <c r="C50" s="123" t="str">
        <f>IF(VLOOKUP(B50,Arvestused!A:C,2,FALSE)="","",VLOOKUP(B50,Arvestused!A:C,2,FALSE))</f>
        <v>EMV2</v>
      </c>
      <c r="D50" s="123" t="str">
        <f>IF(VLOOKUP(B50,Arvestused!A:C,3,FALSE)="","",VLOOKUP(B50,Arvestused!A:C,3,FALSE))</f>
        <v>EMV10</v>
      </c>
      <c r="E50" s="124" t="str">
        <f>CONCATENATE(VLOOKUP(B50,Startlist!B:H,3,FALSE)," / ",VLOOKUP(B50,Startlist!B:H,4,FALSE))</f>
        <v>Janno Nuiamäe / Ats Nōlvak</v>
      </c>
      <c r="F50" s="125" t="str">
        <f>VLOOKUP(B50,Startlist!B:F,5,FALSE)</f>
        <v>EST</v>
      </c>
      <c r="G50" s="124" t="str">
        <f>VLOOKUP(B50,Startlist!B:H,7,FALSE)</f>
        <v>GAZ 51</v>
      </c>
      <c r="H50" s="124" t="str">
        <f>VLOOKUP(B50,Startlist!B:H,6,FALSE)</f>
        <v>GAZ RALLIKLUBI</v>
      </c>
      <c r="I50" s="126" t="str">
        <f>VLOOKUP(B50,Results!B:N,13,FALSE)</f>
        <v> 1:20.54,3</v>
      </c>
      <c r="J50" s="142"/>
    </row>
    <row r="51" spans="1:10" ht="15" customHeight="1">
      <c r="A51" s="122">
        <f t="shared" si="0"/>
        <v>44</v>
      </c>
      <c r="B51" s="208">
        <v>65</v>
      </c>
      <c r="C51" s="123" t="str">
        <f>IF(VLOOKUP(B51,Arvestused!A:C,2,FALSE)="","",VLOOKUP(B51,Arvestused!A:C,2,FALSE))</f>
        <v>EMV2</v>
      </c>
      <c r="D51" s="123" t="str">
        <f>IF(VLOOKUP(B51,Arvestused!A:C,3,FALSE)="","",VLOOKUP(B51,Arvestused!A:C,3,FALSE))</f>
        <v>EMV10</v>
      </c>
      <c r="E51" s="124" t="str">
        <f>CONCATENATE(VLOOKUP(B51,Startlist!B:H,3,FALSE)," / ",VLOOKUP(B51,Startlist!B:H,4,FALSE))</f>
        <v>Holger Enok / Mairo Ojaviir</v>
      </c>
      <c r="F51" s="125" t="str">
        <f>VLOOKUP(B51,Startlist!B:F,5,FALSE)</f>
        <v>EST</v>
      </c>
      <c r="G51" s="124" t="str">
        <f>VLOOKUP(B51,Startlist!B:H,7,FALSE)</f>
        <v>GAZ 53</v>
      </c>
      <c r="H51" s="124" t="str">
        <f>VLOOKUP(B51,Startlist!B:H,6,FALSE)</f>
        <v>MÄRJAMAA RALLY TEAM</v>
      </c>
      <c r="I51" s="126" t="str">
        <f>VLOOKUP(B51,Results!B:N,13,FALSE)</f>
        <v> 1:22.01,1</v>
      </c>
      <c r="J51" s="142"/>
    </row>
    <row r="52" spans="1:10" ht="15" customHeight="1">
      <c r="A52" s="122">
        <f t="shared" si="0"/>
        <v>45</v>
      </c>
      <c r="B52" s="208">
        <v>60</v>
      </c>
      <c r="C52" s="123" t="str">
        <f>IF(VLOOKUP(B52,Arvestused!A:C,2,FALSE)="","",VLOOKUP(B52,Arvestused!A:C,2,FALSE))</f>
        <v>EMV2</v>
      </c>
      <c r="D52" s="123" t="str">
        <f>IF(VLOOKUP(B52,Arvestused!A:C,3,FALSE)="","",VLOOKUP(B52,Arvestused!A:C,3,FALSE))</f>
        <v>EMV10</v>
      </c>
      <c r="E52" s="124" t="str">
        <f>CONCATENATE(VLOOKUP(B52,Startlist!B:H,3,FALSE)," / ",VLOOKUP(B52,Startlist!B:H,4,FALSE))</f>
        <v>Tarmo Silt / Raido Loel</v>
      </c>
      <c r="F52" s="125" t="str">
        <f>VLOOKUP(B52,Startlist!B:F,5,FALSE)</f>
        <v>EST</v>
      </c>
      <c r="G52" s="124" t="str">
        <f>VLOOKUP(B52,Startlist!B:H,7,FALSE)</f>
        <v>GAZ 51</v>
      </c>
      <c r="H52" s="124" t="str">
        <f>VLOOKUP(B52,Startlist!B:H,6,FALSE)</f>
        <v>MÄRJAMAA RALLY TEAM</v>
      </c>
      <c r="I52" s="126" t="str">
        <f>VLOOKUP(B52,Results!B:N,13,FALSE)</f>
        <v> 1:24.42,1</v>
      </c>
      <c r="J52" s="142"/>
    </row>
    <row r="53" spans="1:10" ht="15" customHeight="1">
      <c r="A53" s="122">
        <f t="shared" si="0"/>
        <v>46</v>
      </c>
      <c r="B53" s="208">
        <v>66</v>
      </c>
      <c r="C53" s="123" t="str">
        <f>IF(VLOOKUP(B53,Arvestused!A:C,2,FALSE)="","",VLOOKUP(B53,Arvestused!A:C,2,FALSE))</f>
        <v>EMV2</v>
      </c>
      <c r="D53" s="123" t="str">
        <f>IF(VLOOKUP(B53,Arvestused!A:C,3,FALSE)="","",VLOOKUP(B53,Arvestused!A:C,3,FALSE))</f>
        <v>EMV10</v>
      </c>
      <c r="E53" s="124" t="str">
        <f>CONCATENATE(VLOOKUP(B53,Startlist!B:H,3,FALSE)," / ",VLOOKUP(B53,Startlist!B:H,4,FALSE))</f>
        <v>Sten Randmaa / Birger Rasmussen</v>
      </c>
      <c r="F53" s="125" t="str">
        <f>VLOOKUP(B53,Startlist!B:F,5,FALSE)</f>
        <v>EST</v>
      </c>
      <c r="G53" s="124" t="str">
        <f>VLOOKUP(B53,Startlist!B:H,7,FALSE)</f>
        <v>GAZ 51</v>
      </c>
      <c r="H53" s="124" t="str">
        <f>VLOOKUP(B53,Startlist!B:H,6,FALSE)</f>
        <v>GAZ RALLIKLUBI</v>
      </c>
      <c r="I53" s="126" t="str">
        <f>VLOOKUP(B53,Results!B:N,13,FALSE)</f>
        <v> 1:28.25,0</v>
      </c>
      <c r="J53" s="142"/>
    </row>
    <row r="54" spans="1:10" ht="15" customHeight="1">
      <c r="A54" s="122">
        <f t="shared" si="0"/>
        <v>47</v>
      </c>
      <c r="B54" s="208">
        <v>58</v>
      </c>
      <c r="C54" s="123" t="str">
        <f>IF(VLOOKUP(B54,Arvestused!A:C,2,FALSE)="","",VLOOKUP(B54,Arvestused!A:C,2,FALSE))</f>
        <v>EMV2</v>
      </c>
      <c r="D54" s="123" t="str">
        <f>IF(VLOOKUP(B54,Arvestused!A:C,3,FALSE)="","",VLOOKUP(B54,Arvestused!A:C,3,FALSE))</f>
        <v>EMV9</v>
      </c>
      <c r="E54" s="124" t="str">
        <f>CONCATENATE(VLOOKUP(B54,Startlist!B:H,3,FALSE)," / ",VLOOKUP(B54,Startlist!B:H,4,FALSE))</f>
        <v>Keiro Orgus / Ulvar Orgus</v>
      </c>
      <c r="F54" s="125" t="str">
        <f>VLOOKUP(B54,Startlist!B:F,5,FALSE)</f>
        <v>EST</v>
      </c>
      <c r="G54" s="124" t="str">
        <f>VLOOKUP(B54,Startlist!B:H,7,FALSE)</f>
        <v>Toyota Yaris</v>
      </c>
      <c r="H54" s="124" t="str">
        <f>VLOOKUP(B54,Startlist!B:H,6,FALSE)</f>
        <v>TIKKRI MOTORSPORT</v>
      </c>
      <c r="I54" s="126" t="str">
        <f>VLOOKUP(B54,Results!B:N,13,FALSE)</f>
        <v> 1:34.47,8</v>
      </c>
      <c r="J54" s="142"/>
    </row>
    <row r="55" spans="1:10" ht="15" customHeight="1">
      <c r="A55" s="122">
        <f t="shared" si="0"/>
        <v>48</v>
      </c>
      <c r="B55" s="208">
        <v>4</v>
      </c>
      <c r="C55" s="123" t="str">
        <f>IF(VLOOKUP(B55,Arvestused!A:C,2,FALSE)="","",VLOOKUP(B55,Arvestused!A:C,2,FALSE))</f>
        <v>EMV1</v>
      </c>
      <c r="D55" s="123">
        <f>IF(VLOOKUP(B55,Arvestused!A:C,3,FALSE)="","",VLOOKUP(B55,Arvestused!A:C,3,FALSE))</f>
      </c>
      <c r="E55" s="124" t="str">
        <f>CONCATENATE(VLOOKUP(B55,Startlist!B:H,3,FALSE)," / ",VLOOKUP(B55,Startlist!B:H,4,FALSE))</f>
        <v>Rainer Aus / Simo Koskinen</v>
      </c>
      <c r="F55" s="125" t="str">
        <f>VLOOKUP(B55,Startlist!B:F,5,FALSE)</f>
        <v>EST</v>
      </c>
      <c r="G55" s="124" t="str">
        <f>VLOOKUP(B55,Startlist!B:H,7,FALSE)</f>
        <v>Volkswagen Polo</v>
      </c>
      <c r="H55" s="124" t="str">
        <f>VLOOKUP(B55,Startlist!B:H,6,FALSE)</f>
        <v>ALM MOTORSPORT</v>
      </c>
      <c r="I55" s="126" t="str">
        <f>VLOOKUP(B55,Results!B:N,13,FALSE)</f>
        <v> 2:01.02,9</v>
      </c>
      <c r="J55" s="142"/>
    </row>
    <row r="56" spans="1:10" ht="15" customHeight="1">
      <c r="A56" s="122"/>
      <c r="B56" s="208">
        <v>8</v>
      </c>
      <c r="C56" s="123" t="str">
        <f>IF(VLOOKUP(B56,Arvestused!A:C,2,FALSE)="","",VLOOKUP(B56,Arvestused!A:C,2,FALSE))</f>
        <v>EMV1</v>
      </c>
      <c r="D56" s="123" t="str">
        <f>IF(VLOOKUP(B56,Arvestused!A:C,3,FALSE)="","",VLOOKUP(B56,Arvestused!A:C,3,FALSE))</f>
        <v>EMV3</v>
      </c>
      <c r="E56" s="124" t="str">
        <f>CONCATENATE(VLOOKUP(B56,Startlist!B:H,3,FALSE)," / ",VLOOKUP(B56,Startlist!B:H,4,FALSE))</f>
        <v>Radik Shaymiev / Maxim Tsvetkov</v>
      </c>
      <c r="F56" s="125" t="str">
        <f>VLOOKUP(B56,Startlist!B:F,5,FALSE)</f>
        <v>RUS</v>
      </c>
      <c r="G56" s="124" t="str">
        <f>VLOOKUP(B56,Startlist!B:H,7,FALSE)</f>
        <v>Ford Fiesta R5</v>
      </c>
      <c r="H56" s="124" t="str">
        <f>VLOOKUP(B56,Startlist!B:H,6,FALSE)</f>
        <v>TAIF MOTORSPORT</v>
      </c>
      <c r="I56" s="296" t="s">
        <v>1338</v>
      </c>
      <c r="J56" s="142"/>
    </row>
    <row r="57" spans="1:10" ht="15" customHeight="1">
      <c r="A57" s="122"/>
      <c r="B57" s="208">
        <v>9</v>
      </c>
      <c r="C57" s="123" t="str">
        <f>IF(VLOOKUP(B57,Arvestused!A:C,2,FALSE)="","",VLOOKUP(B57,Arvestused!A:C,2,FALSE))</f>
        <v>EMV1</v>
      </c>
      <c r="D57" s="123">
        <f>IF(VLOOKUP(B57,Arvestused!A:C,3,FALSE)="","",VLOOKUP(B57,Arvestused!A:C,3,FALSE))</f>
      </c>
      <c r="E57" s="124" t="str">
        <f>CONCATENATE(VLOOKUP(B57,Startlist!B:H,3,FALSE)," / ",VLOOKUP(B57,Startlist!B:H,4,FALSE))</f>
        <v>Priit Koik / Silver Simm</v>
      </c>
      <c r="F57" s="125" t="str">
        <f>VLOOKUP(B57,Startlist!B:F,5,FALSE)</f>
        <v>EST</v>
      </c>
      <c r="G57" s="124" t="str">
        <f>VLOOKUP(B57,Startlist!B:H,7,FALSE)</f>
        <v>Ford Fiesta</v>
      </c>
      <c r="H57" s="124" t="str">
        <f>VLOOKUP(B57,Startlist!B:H,6,FALSE)</f>
        <v>KAUR MOTORSPORT</v>
      </c>
      <c r="I57" s="296" t="s">
        <v>1338</v>
      </c>
      <c r="J57" s="142"/>
    </row>
    <row r="58" spans="1:10" ht="15" customHeight="1">
      <c r="A58" s="122"/>
      <c r="B58" s="208">
        <v>16</v>
      </c>
      <c r="C58" s="123" t="str">
        <f>IF(VLOOKUP(B58,Arvestused!A:C,2,FALSE)="","",VLOOKUP(B58,Arvestused!A:C,2,FALSE))</f>
        <v>EMV2</v>
      </c>
      <c r="D58" s="123" t="str">
        <f>IF(VLOOKUP(B58,Arvestused!A:C,3,FALSE)="","",VLOOKUP(B58,Arvestused!A:C,3,FALSE))</f>
        <v>EMV6</v>
      </c>
      <c r="E58" s="124" t="str">
        <f>CONCATENATE(VLOOKUP(B58,Startlist!B:H,3,FALSE)," / ",VLOOKUP(B58,Startlist!B:H,4,FALSE))</f>
        <v>Gregor Jeets / Kuldar Sikk</v>
      </c>
      <c r="F58" s="125" t="str">
        <f>VLOOKUP(B58,Startlist!B:F,5,FALSE)</f>
        <v>EST</v>
      </c>
      <c r="G58" s="124" t="str">
        <f>VLOOKUP(B58,Startlist!B:H,7,FALSE)</f>
        <v>Ford Fiesta R2T</v>
      </c>
      <c r="H58" s="124" t="str">
        <f>VLOOKUP(B58,Startlist!B:H,6,FALSE)</f>
        <v>TEHASE AUTO</v>
      </c>
      <c r="I58" s="296" t="s">
        <v>1338</v>
      </c>
      <c r="J58" s="142"/>
    </row>
    <row r="59" spans="1:10" ht="15" customHeight="1">
      <c r="A59" s="122"/>
      <c r="B59" s="208">
        <v>23</v>
      </c>
      <c r="C59" s="123" t="str">
        <f>IF(VLOOKUP(B59,Arvestused!A:C,2,FALSE)="","",VLOOKUP(B59,Arvestused!A:C,2,FALSE))</f>
        <v>EMV1</v>
      </c>
      <c r="D59" s="123" t="str">
        <f>IF(VLOOKUP(B59,Arvestused!A:C,3,FALSE)="","",VLOOKUP(B59,Arvestused!A:C,3,FALSE))</f>
        <v>EMV3</v>
      </c>
      <c r="E59" s="124" t="str">
        <f>CONCATENATE(VLOOKUP(B59,Startlist!B:H,3,FALSE)," / ",VLOOKUP(B59,Startlist!B:H,4,FALSE))</f>
        <v>Aleksei Semenov / Sergei Iakimenko</v>
      </c>
      <c r="F59" s="125" t="str">
        <f>VLOOKUP(B59,Startlist!B:F,5,FALSE)</f>
        <v>RUS</v>
      </c>
      <c r="G59" s="124" t="str">
        <f>VLOOKUP(B59,Startlist!B:H,7,FALSE)</f>
        <v>Mitsubishi Lancer Evo 10</v>
      </c>
      <c r="H59" s="124" t="str">
        <f>VLOOKUP(B59,Startlist!B:H,6,FALSE)</f>
        <v>LEASING FINANCE RALLY TEAM</v>
      </c>
      <c r="I59" s="296" t="s">
        <v>1338</v>
      </c>
      <c r="J59" s="142"/>
    </row>
    <row r="60" spans="1:10" ht="15" customHeight="1">
      <c r="A60" s="122"/>
      <c r="B60" s="208">
        <v>39</v>
      </c>
      <c r="C60" s="123" t="str">
        <f>IF(VLOOKUP(B60,Arvestused!A:C,2,FALSE)="","",VLOOKUP(B60,Arvestused!A:C,2,FALSE))</f>
        <v>EMV2</v>
      </c>
      <c r="D60" s="123" t="str">
        <f>IF(VLOOKUP(B60,Arvestused!A:C,3,FALSE)="","",VLOOKUP(B60,Arvestused!A:C,3,FALSE))</f>
        <v>EMV5</v>
      </c>
      <c r="E60" s="124" t="str">
        <f>CONCATENATE(VLOOKUP(B60,Startlist!B:H,3,FALSE)," / ",VLOOKUP(B60,Startlist!B:H,4,FALSE))</f>
        <v>Rico Rodi / Risto Märtson</v>
      </c>
      <c r="F60" s="125" t="str">
        <f>VLOOKUP(B60,Startlist!B:F,5,FALSE)</f>
        <v>EST</v>
      </c>
      <c r="G60" s="124" t="str">
        <f>VLOOKUP(B60,Startlist!B:H,7,FALSE)</f>
        <v>Honda Civic</v>
      </c>
      <c r="H60" s="124" t="str">
        <f>VLOOKUP(B60,Startlist!B:H,6,FALSE)</f>
        <v>TIKKRI MOTORSPORT</v>
      </c>
      <c r="I60" s="296" t="s">
        <v>1338</v>
      </c>
      <c r="J60" s="142"/>
    </row>
    <row r="61" spans="1:10" ht="15" customHeight="1">
      <c r="A61" s="122"/>
      <c r="B61" s="208">
        <v>44</v>
      </c>
      <c r="C61" s="123" t="str">
        <f>IF(VLOOKUP(B61,Arvestused!A:C,2,FALSE)="","",VLOOKUP(B61,Arvestused!A:C,2,FALSE))</f>
        <v>EMV2</v>
      </c>
      <c r="D61" s="123" t="str">
        <f>IF(VLOOKUP(B61,Arvestused!A:C,3,FALSE)="","",VLOOKUP(B61,Arvestused!A:C,3,FALSE))</f>
        <v>EMV8</v>
      </c>
      <c r="E61" s="124" t="str">
        <f>CONCATENATE(VLOOKUP(B61,Startlist!B:H,3,FALSE)," / ",VLOOKUP(B61,Startlist!B:H,4,FALSE))</f>
        <v>Raigo Reimal / Magnus Lepp</v>
      </c>
      <c r="F61" s="125" t="str">
        <f>VLOOKUP(B61,Startlist!B:F,5,FALSE)</f>
        <v>EST</v>
      </c>
      <c r="G61" s="124" t="str">
        <f>VLOOKUP(B61,Startlist!B:H,7,FALSE)</f>
        <v>Renault Clio</v>
      </c>
      <c r="H61" s="124" t="str">
        <f>VLOOKUP(B61,Startlist!B:H,6,FALSE)</f>
        <v>THULE MOTORSPORT</v>
      </c>
      <c r="I61" s="296" t="s">
        <v>1338</v>
      </c>
      <c r="J61" s="142"/>
    </row>
    <row r="62" spans="1:10" ht="15" customHeight="1">
      <c r="A62" s="122"/>
      <c r="B62" s="208">
        <v>47</v>
      </c>
      <c r="C62" s="123" t="str">
        <f>IF(VLOOKUP(B62,Arvestused!A:C,2,FALSE)="","",VLOOKUP(B62,Arvestused!A:C,2,FALSE))</f>
        <v>EMV2</v>
      </c>
      <c r="D62" s="123" t="str">
        <f>IF(VLOOKUP(B62,Arvestused!A:C,3,FALSE)="","",VLOOKUP(B62,Arvestused!A:C,3,FALSE))</f>
        <v>EMV8</v>
      </c>
      <c r="E62" s="124" t="str">
        <f>CONCATENATE(VLOOKUP(B62,Startlist!B:H,3,FALSE)," / ",VLOOKUP(B62,Startlist!B:H,4,FALSE))</f>
        <v>Robert Virves / Sander Pruul</v>
      </c>
      <c r="F62" s="125" t="str">
        <f>VLOOKUP(B62,Startlist!B:F,5,FALSE)</f>
        <v>EST</v>
      </c>
      <c r="G62" s="124" t="str">
        <f>VLOOKUP(B62,Startlist!B:H,7,FALSE)</f>
        <v>Opel Astra</v>
      </c>
      <c r="H62" s="124" t="str">
        <f>VLOOKUP(B62,Startlist!B:H,6,FALSE)</f>
        <v>PIHTLA RT</v>
      </c>
      <c r="I62" s="296" t="s">
        <v>1338</v>
      </c>
      <c r="J62" s="142"/>
    </row>
    <row r="63" spans="1:10" ht="15" customHeight="1">
      <c r="A63" s="122"/>
      <c r="B63" s="208">
        <v>48</v>
      </c>
      <c r="C63" s="123" t="str">
        <f>IF(VLOOKUP(B63,Arvestused!A:C,2,FALSE)="","",VLOOKUP(B63,Arvestused!A:C,2,FALSE))</f>
        <v>EMV2</v>
      </c>
      <c r="D63" s="123" t="str">
        <f>IF(VLOOKUP(B63,Arvestused!A:C,3,FALSE)="","",VLOOKUP(B63,Arvestused!A:C,3,FALSE))</f>
        <v>EMV7</v>
      </c>
      <c r="E63" s="124" t="str">
        <f>CONCATENATE(VLOOKUP(B63,Startlist!B:H,3,FALSE)," / ",VLOOKUP(B63,Startlist!B:H,4,FALSE))</f>
        <v>Valev Vähi / Sven Andevei</v>
      </c>
      <c r="F63" s="125" t="str">
        <f>VLOOKUP(B63,Startlist!B:F,5,FALSE)</f>
        <v>EST</v>
      </c>
      <c r="G63" s="124" t="str">
        <f>VLOOKUP(B63,Startlist!B:H,7,FALSE)</f>
        <v>BMW M3</v>
      </c>
      <c r="H63" s="124" t="str">
        <f>VLOOKUP(B63,Startlist!B:H,6,FALSE)</f>
        <v>KAUR MOTORSPORT</v>
      </c>
      <c r="I63" s="296" t="s">
        <v>1338</v>
      </c>
      <c r="J63" s="142"/>
    </row>
    <row r="64" spans="1:10" ht="15" customHeight="1">
      <c r="A64" s="122"/>
      <c r="B64" s="208">
        <v>51</v>
      </c>
      <c r="C64" s="123" t="str">
        <f>IF(VLOOKUP(B64,Arvestused!A:C,2,FALSE)="","",VLOOKUP(B64,Arvestused!A:C,2,FALSE))</f>
        <v>EMV2</v>
      </c>
      <c r="D64" s="123" t="str">
        <f>IF(VLOOKUP(B64,Arvestused!A:C,3,FALSE)="","",VLOOKUP(B64,Arvestused!A:C,3,FALSE))</f>
        <v>EMV9</v>
      </c>
      <c r="E64" s="124" t="str">
        <f>CONCATENATE(VLOOKUP(B64,Startlist!B:H,3,FALSE)," / ",VLOOKUP(B64,Startlist!B:H,4,FALSE))</f>
        <v>Patrick Juhe / Tiina Ehrbach</v>
      </c>
      <c r="F64" s="125" t="str">
        <f>VLOOKUP(B64,Startlist!B:F,5,FALSE)</f>
        <v>EST</v>
      </c>
      <c r="G64" s="124" t="str">
        <f>VLOOKUP(B64,Startlist!B:H,7,FALSE)</f>
        <v>Honda Civic</v>
      </c>
      <c r="H64" s="124" t="str">
        <f>VLOOKUP(B64,Startlist!B:H,6,FALSE)</f>
        <v>BTR RACING</v>
      </c>
      <c r="I64" s="296" t="s">
        <v>1338</v>
      </c>
      <c r="J64" s="142"/>
    </row>
    <row r="65" spans="1:10" ht="15" customHeight="1">
      <c r="A65" s="122"/>
      <c r="B65" s="208">
        <v>53</v>
      </c>
      <c r="C65" s="123" t="str">
        <f>IF(VLOOKUP(B65,Arvestused!A:C,2,FALSE)="","",VLOOKUP(B65,Arvestused!A:C,2,FALSE))</f>
        <v>EMV2</v>
      </c>
      <c r="D65" s="123" t="str">
        <f>IF(VLOOKUP(B65,Arvestused!A:C,3,FALSE)="","",VLOOKUP(B65,Arvestused!A:C,3,FALSE))</f>
        <v>EMV9</v>
      </c>
      <c r="E65" s="124" t="str">
        <f>CONCATENATE(VLOOKUP(B65,Startlist!B:H,3,FALSE)," / ",VLOOKUP(B65,Startlist!B:H,4,FALSE))</f>
        <v>Vaido Tali / Andres Lichtfeldt</v>
      </c>
      <c r="F65" s="125" t="str">
        <f>VLOOKUP(B65,Startlist!B:F,5,FALSE)</f>
        <v>EST</v>
      </c>
      <c r="G65" s="124" t="str">
        <f>VLOOKUP(B65,Startlist!B:H,7,FALSE)</f>
        <v>VAZ 21053</v>
      </c>
      <c r="H65" s="124" t="str">
        <f>VLOOKUP(B65,Startlist!B:H,6,FALSE)</f>
        <v>KAUR MOTORSPORT</v>
      </c>
      <c r="I65" s="296" t="s">
        <v>1338</v>
      </c>
      <c r="J65" s="142"/>
    </row>
    <row r="66" spans="1:10" ht="15" customHeight="1">
      <c r="A66" s="122"/>
      <c r="B66" s="208">
        <v>54</v>
      </c>
      <c r="C66" s="123" t="str">
        <f>IF(VLOOKUP(B66,Arvestused!A:C,2,FALSE)="","",VLOOKUP(B66,Arvestused!A:C,2,FALSE))</f>
        <v>EMV2</v>
      </c>
      <c r="D66" s="123" t="str">
        <f>IF(VLOOKUP(B66,Arvestused!A:C,3,FALSE)="","",VLOOKUP(B66,Arvestused!A:C,3,FALSE))</f>
        <v>EMV9</v>
      </c>
      <c r="E66" s="124" t="str">
        <f>CONCATENATE(VLOOKUP(B66,Startlist!B:H,3,FALSE)," / ",VLOOKUP(B66,Startlist!B:H,4,FALSE))</f>
        <v>Asso Ojandu / Rainis Raidma</v>
      </c>
      <c r="F66" s="125" t="str">
        <f>VLOOKUP(B66,Startlist!B:F,5,FALSE)</f>
        <v>EST</v>
      </c>
      <c r="G66" s="124" t="str">
        <f>VLOOKUP(B66,Startlist!B:H,7,FALSE)</f>
        <v>Suzuki Baleno</v>
      </c>
      <c r="H66" s="124" t="str">
        <f>VLOOKUP(B66,Startlist!B:H,6,FALSE)</f>
        <v>ERKI SPORT</v>
      </c>
      <c r="I66" s="296" t="s">
        <v>1338</v>
      </c>
      <c r="J66" s="142"/>
    </row>
    <row r="67" spans="1:10" ht="15" customHeight="1">
      <c r="A67" s="122"/>
      <c r="B67" s="208">
        <v>56</v>
      </c>
      <c r="C67" s="123" t="str">
        <f>IF(VLOOKUP(B67,Arvestused!A:C,2,FALSE)="","",VLOOKUP(B67,Arvestused!A:C,2,FALSE))</f>
        <v>EMV2</v>
      </c>
      <c r="D67" s="123" t="str">
        <f>IF(VLOOKUP(B67,Arvestused!A:C,3,FALSE)="","",VLOOKUP(B67,Arvestused!A:C,3,FALSE))</f>
        <v>EMV7</v>
      </c>
      <c r="E67" s="124" t="str">
        <f>CONCATENATE(VLOOKUP(B67,Startlist!B:H,3,FALSE)," / ",VLOOKUP(B67,Startlist!B:H,4,FALSE))</f>
        <v>Siim Järveots / Priit Järveots</v>
      </c>
      <c r="F67" s="125" t="str">
        <f>VLOOKUP(B67,Startlist!B:F,5,FALSE)</f>
        <v>EST</v>
      </c>
      <c r="G67" s="124" t="str">
        <f>VLOOKUP(B67,Startlist!B:H,7,FALSE)</f>
        <v>BMW 328I</v>
      </c>
      <c r="H67" s="124" t="str">
        <f>VLOOKUP(B67,Startlist!B:H,6,FALSE)</f>
        <v>PIHTLA RT</v>
      </c>
      <c r="I67" s="296" t="s">
        <v>1338</v>
      </c>
      <c r="J67" s="142"/>
    </row>
    <row r="68" spans="1:10" ht="15" customHeight="1">
      <c r="A68" s="122"/>
      <c r="B68" s="208">
        <v>57</v>
      </c>
      <c r="C68" s="123" t="str">
        <f>IF(VLOOKUP(B68,Arvestused!A:C,2,FALSE)="","",VLOOKUP(B68,Arvestused!A:C,2,FALSE))</f>
        <v>EMV2</v>
      </c>
      <c r="D68" s="123" t="str">
        <f>IF(VLOOKUP(B68,Arvestused!A:C,3,FALSE)="","",VLOOKUP(B68,Arvestused!A:C,3,FALSE))</f>
        <v>EMV7</v>
      </c>
      <c r="E68" s="124" t="str">
        <f>CONCATENATE(VLOOKUP(B68,Startlist!B:H,3,FALSE)," / ",VLOOKUP(B68,Startlist!B:H,4,FALSE))</f>
        <v>Tiit Pōlluäär / Rasmus Vaher</v>
      </c>
      <c r="F68" s="125" t="str">
        <f>VLOOKUP(B68,Startlist!B:F,5,FALSE)</f>
        <v>EST</v>
      </c>
      <c r="G68" s="124" t="str">
        <f>VLOOKUP(B68,Startlist!B:H,7,FALSE)</f>
        <v>BMW 325</v>
      </c>
      <c r="H68" s="124" t="str">
        <f>VLOOKUP(B68,Startlist!B:H,6,FALSE)</f>
        <v>PIHTLA RT</v>
      </c>
      <c r="I68" s="296" t="s">
        <v>1338</v>
      </c>
      <c r="J68" s="142"/>
    </row>
    <row r="69" spans="1:10" ht="15" customHeight="1">
      <c r="A69" s="122"/>
      <c r="B69" s="208">
        <v>63</v>
      </c>
      <c r="C69" s="123" t="str">
        <f>IF(VLOOKUP(B69,Arvestused!A:C,2,FALSE)="","",VLOOKUP(B69,Arvestused!A:C,2,FALSE))</f>
        <v>EMV2</v>
      </c>
      <c r="D69" s="123" t="str">
        <f>IF(VLOOKUP(B69,Arvestused!A:C,3,FALSE)="","",VLOOKUP(B69,Arvestused!A:C,3,FALSE))</f>
        <v>EMV10</v>
      </c>
      <c r="E69" s="124" t="str">
        <f>CONCATENATE(VLOOKUP(B69,Startlist!B:H,3,FALSE)," / ",VLOOKUP(B69,Startlist!B:H,4,FALSE))</f>
        <v>Kristo Laadre / Martin Leemets</v>
      </c>
      <c r="F69" s="125" t="str">
        <f>VLOOKUP(B69,Startlist!B:F,5,FALSE)</f>
        <v>EST</v>
      </c>
      <c r="G69" s="124" t="str">
        <f>VLOOKUP(B69,Startlist!B:H,7,FALSE)</f>
        <v>GAZ 51</v>
      </c>
      <c r="H69" s="124" t="str">
        <f>VLOOKUP(B69,Startlist!B:H,6,FALSE)</f>
        <v>GAZ RALLIKLUBI</v>
      </c>
      <c r="I69" s="296" t="s">
        <v>1338</v>
      </c>
      <c r="J69" s="142"/>
    </row>
  </sheetData>
  <sheetProtection/>
  <autoFilter ref="A7:I69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pane ySplit="7" topLeftCell="A8" activePane="bottomLeft" state="frozen"/>
      <selection pane="topLeft" activeCell="D14" sqref="D14"/>
      <selection pane="bottomLeft" activeCell="E60" sqref="E60"/>
    </sheetView>
  </sheetViews>
  <sheetFormatPr defaultColWidth="9.140625" defaultRowHeight="12.75"/>
  <cols>
    <col min="1" max="1" width="5.28125" style="21" customWidth="1"/>
    <col min="2" max="2" width="6.00390625" style="0" customWidth="1"/>
    <col min="3" max="4" width="8.421875" style="3" customWidth="1"/>
    <col min="5" max="5" width="40.57421875" style="0" customWidth="1"/>
    <col min="6" max="6" width="13.28125" style="0" customWidth="1"/>
    <col min="7" max="7" width="23.57421875" style="0" customWidth="1"/>
    <col min="8" max="8" width="24.8515625" style="0" bestFit="1" customWidth="1"/>
    <col min="9" max="9" width="9.140625" style="50" customWidth="1"/>
  </cols>
  <sheetData>
    <row r="1" spans="6:9" ht="15.75">
      <c r="F1" s="1" t="str">
        <f>Startlist!$F1</f>
        <v> </v>
      </c>
      <c r="I1" s="54"/>
    </row>
    <row r="2" spans="2:9" ht="15" customHeight="1">
      <c r="B2" s="2"/>
      <c r="F2" s="1" t="str">
        <f>Startlist!$A4</f>
        <v>GROSSI TOIDUKAUBAD VIRU RALLI 2018</v>
      </c>
      <c r="I2" s="55"/>
    </row>
    <row r="3" spans="2:9" ht="15">
      <c r="B3" s="2"/>
      <c r="F3" s="22" t="str">
        <f>Startlist!$A5</f>
        <v>15.-16. juuni 2018</v>
      </c>
      <c r="I3" s="55"/>
    </row>
    <row r="4" spans="2:9" ht="15">
      <c r="B4" s="2"/>
      <c r="F4" s="22" t="str">
        <f>Startlist!$A6</f>
        <v>Lääne-Virumaa</v>
      </c>
      <c r="I4" s="55"/>
    </row>
    <row r="5" ht="15" customHeight="1">
      <c r="I5" s="55"/>
    </row>
    <row r="6" spans="1:9" ht="15.75" customHeight="1">
      <c r="A6" s="100" t="s">
        <v>81</v>
      </c>
      <c r="B6" s="139" t="s">
        <v>400</v>
      </c>
      <c r="C6" s="102"/>
      <c r="D6" s="102"/>
      <c r="E6" s="100"/>
      <c r="F6" s="100"/>
      <c r="G6" s="100"/>
      <c r="H6" s="100"/>
      <c r="I6" s="101"/>
    </row>
    <row r="7" spans="1:9" ht="12.75">
      <c r="A7" s="127"/>
      <c r="B7" s="134" t="s">
        <v>56</v>
      </c>
      <c r="C7" s="135" t="s">
        <v>42</v>
      </c>
      <c r="D7" s="135" t="s">
        <v>42</v>
      </c>
      <c r="E7" s="136" t="s">
        <v>43</v>
      </c>
      <c r="F7" s="135"/>
      <c r="G7" s="137" t="s">
        <v>53</v>
      </c>
      <c r="H7" s="138" t="s">
        <v>52</v>
      </c>
      <c r="I7" s="118" t="s">
        <v>45</v>
      </c>
    </row>
    <row r="8" spans="1:9" ht="15" customHeight="1">
      <c r="A8" s="122">
        <v>1</v>
      </c>
      <c r="B8" s="140">
        <v>2</v>
      </c>
      <c r="C8" s="123" t="str">
        <f>IF(VLOOKUP(B8,Arvestused!A:C,2,FALSE)="","",VLOOKUP(B8,Arvestused!A:C,2,FALSE))</f>
        <v>EMV1</v>
      </c>
      <c r="D8" s="123">
        <f>IF(VLOOKUP(B8,Arvestused!A:C,3,FALSE)="","",VLOOKUP(B8,Arvestused!A:C,3,FALSE))</f>
      </c>
      <c r="E8" s="124" t="str">
        <f>CONCATENATE(VLOOKUP(B8,Startlist!B:H,3,FALSE)," / ",VLOOKUP(B8,Startlist!B:H,4,FALSE))</f>
        <v>Georg Gross / Raigo Mōlder</v>
      </c>
      <c r="F8" s="125" t="str">
        <f>VLOOKUP(B8,Startlist!B:F,5,FALSE)</f>
        <v>EST</v>
      </c>
      <c r="G8" s="124" t="str">
        <f>VLOOKUP(B8,Startlist!B:H,7,FALSE)</f>
        <v>Ford Fiesta WRC</v>
      </c>
      <c r="H8" s="124" t="str">
        <f>VLOOKUP(B8,Startlist!B:H,6,FALSE)</f>
        <v>OT RACING</v>
      </c>
      <c r="I8" s="126" t="str">
        <f>VLOOKUP(B8,Results!B:Q,10,FALSE)</f>
        <v> 6.31,5</v>
      </c>
    </row>
    <row r="9" spans="1:9" ht="15" customHeight="1">
      <c r="A9" s="122">
        <f>A8+1</f>
        <v>2</v>
      </c>
      <c r="B9" s="140">
        <v>1</v>
      </c>
      <c r="C9" s="123" t="str">
        <f>IF(VLOOKUP(B9,Arvestused!A:C,2,FALSE)="","",VLOOKUP(B9,Arvestused!A:C,2,FALSE))</f>
        <v>EMV1</v>
      </c>
      <c r="D9" s="123">
        <f>IF(VLOOKUP(B9,Arvestused!A:C,3,FALSE)="","",VLOOKUP(B9,Arvestused!A:C,3,FALSE))</f>
      </c>
      <c r="E9" s="124" t="str">
        <f>CONCATENATE(VLOOKUP(B9,Startlist!B:H,3,FALSE)," / ",VLOOKUP(B9,Startlist!B:H,4,FALSE))</f>
        <v>Valerii Gorban / Sergei Larens</v>
      </c>
      <c r="F9" s="125" t="str">
        <f>VLOOKUP(B9,Startlist!B:F,5,FALSE)</f>
        <v>UKR / EST</v>
      </c>
      <c r="G9" s="124" t="str">
        <f>VLOOKUP(B9,Startlist!B:H,7,FALSE)</f>
        <v>BMW-MINI John Cooper WRC</v>
      </c>
      <c r="H9" s="124" t="str">
        <f>VLOOKUP(B9,Startlist!B:H,6,FALSE)</f>
        <v>EUROLAMP WORLD RALLY TEAM</v>
      </c>
      <c r="I9" s="126" t="str">
        <f>VLOOKUP(B9,Results!B:Q,10,FALSE)</f>
        <v> 6.33,1</v>
      </c>
    </row>
    <row r="10" spans="1:9" ht="15" customHeight="1">
      <c r="A10" s="122">
        <f aca="true" t="shared" si="0" ref="A10:A49">A9+1</f>
        <v>3</v>
      </c>
      <c r="B10" s="140">
        <v>4</v>
      </c>
      <c r="C10" s="123" t="str">
        <f>IF(VLOOKUP(B10,Arvestused!A:C,2,FALSE)="","",VLOOKUP(B10,Arvestused!A:C,2,FALSE))</f>
        <v>EMV1</v>
      </c>
      <c r="D10" s="123">
        <f>IF(VLOOKUP(B10,Arvestused!A:C,3,FALSE)="","",VLOOKUP(B10,Arvestused!A:C,3,FALSE))</f>
      </c>
      <c r="E10" s="124" t="str">
        <f>CONCATENATE(VLOOKUP(B10,Startlist!B:H,3,FALSE)," / ",VLOOKUP(B10,Startlist!B:H,4,FALSE))</f>
        <v>Rainer Aus / Simo Koskinen</v>
      </c>
      <c r="F10" s="125" t="str">
        <f>VLOOKUP(B10,Startlist!B:F,5,FALSE)</f>
        <v>EST</v>
      </c>
      <c r="G10" s="124" t="str">
        <f>VLOOKUP(B10,Startlist!B:H,7,FALSE)</f>
        <v>Volkswagen Polo</v>
      </c>
      <c r="H10" s="124" t="str">
        <f>VLOOKUP(B10,Startlist!B:H,6,FALSE)</f>
        <v>ALM MOTORSPORT</v>
      </c>
      <c r="I10" s="126" t="str">
        <f>VLOOKUP(B10,Results!B:Q,10,FALSE)</f>
        <v> 6.42,2</v>
      </c>
    </row>
    <row r="11" spans="1:9" ht="15" customHeight="1">
      <c r="A11" s="122">
        <f t="shared" si="0"/>
        <v>4</v>
      </c>
      <c r="B11" s="140">
        <v>3</v>
      </c>
      <c r="C11" s="123" t="str">
        <f>IF(VLOOKUP(B11,Arvestused!A:C,2,FALSE)="","",VLOOKUP(B11,Arvestused!A:C,2,FALSE))</f>
        <v>EMV1</v>
      </c>
      <c r="D11" s="123">
        <f>IF(VLOOKUP(B11,Arvestused!A:C,3,FALSE)="","",VLOOKUP(B11,Arvestused!A:C,3,FALSE))</f>
      </c>
      <c r="E11" s="124" t="str">
        <f>CONCATENATE(VLOOKUP(B11,Startlist!B:H,3,FALSE)," / ",VLOOKUP(B11,Startlist!B:H,4,FALSE))</f>
        <v>Egon Kaur / Rasmus Vesiloo</v>
      </c>
      <c r="F11" s="125" t="str">
        <f>VLOOKUP(B11,Startlist!B:F,5,FALSE)</f>
        <v>EST</v>
      </c>
      <c r="G11" s="124" t="str">
        <f>VLOOKUP(B11,Startlist!B:H,7,FALSE)</f>
        <v>Ford Fiesta</v>
      </c>
      <c r="H11" s="124" t="str">
        <f>VLOOKUP(B11,Startlist!B:H,6,FALSE)</f>
        <v>KAUR MOTORSPORT</v>
      </c>
      <c r="I11" s="126" t="str">
        <f>VLOOKUP(B11,Results!B:Q,10,FALSE)</f>
        <v> 6.43,6</v>
      </c>
    </row>
    <row r="12" spans="1:9" ht="15" customHeight="1">
      <c r="A12" s="122">
        <f t="shared" si="0"/>
        <v>5</v>
      </c>
      <c r="B12" s="140">
        <v>6</v>
      </c>
      <c r="C12" s="123" t="str">
        <f>IF(VLOOKUP(B12,Arvestused!A:C,2,FALSE)="","",VLOOKUP(B12,Arvestused!A:C,2,FALSE))</f>
        <v>EMV1</v>
      </c>
      <c r="D12" s="123" t="str">
        <f>IF(VLOOKUP(B12,Arvestused!A:C,3,FALSE)="","",VLOOKUP(B12,Arvestused!A:C,3,FALSE))</f>
        <v>EMV4</v>
      </c>
      <c r="E12" s="124" t="str">
        <f>CONCATENATE(VLOOKUP(B12,Startlist!B:H,3,FALSE)," / ",VLOOKUP(B12,Startlist!B:H,4,FALSE))</f>
        <v>Ranno Bundsen / Robert Loshtshenikov</v>
      </c>
      <c r="F12" s="125" t="str">
        <f>VLOOKUP(B12,Startlist!B:F,5,FALSE)</f>
        <v>EST</v>
      </c>
      <c r="G12" s="124" t="str">
        <f>VLOOKUP(B12,Startlist!B:H,7,FALSE)</f>
        <v>Mitsubishi Lancer Evo 8</v>
      </c>
      <c r="H12" s="124" t="str">
        <f>VLOOKUP(B12,Startlist!B:H,6,FALSE)</f>
        <v>A1M MOTORSPORT</v>
      </c>
      <c r="I12" s="126" t="str">
        <f>VLOOKUP(B12,Results!B:Q,10,FALSE)</f>
        <v> 6.50,1</v>
      </c>
    </row>
    <row r="13" spans="1:9" ht="15" customHeight="1">
      <c r="A13" s="122">
        <f t="shared" si="0"/>
        <v>6</v>
      </c>
      <c r="B13" s="140">
        <v>5</v>
      </c>
      <c r="C13" s="123" t="str">
        <f>IF(VLOOKUP(B13,Arvestused!A:C,2,FALSE)="","",VLOOKUP(B13,Arvestused!A:C,2,FALSE))</f>
        <v>EMV1</v>
      </c>
      <c r="D13" s="123">
        <f>IF(VLOOKUP(B13,Arvestused!A:C,3,FALSE)="","",VLOOKUP(B13,Arvestused!A:C,3,FALSE))</f>
      </c>
      <c r="E13" s="124" t="str">
        <f>CONCATENATE(VLOOKUP(B13,Startlist!B:H,3,FALSE)," / ",VLOOKUP(B13,Startlist!B:H,4,FALSE))</f>
        <v>Roland Murakas / Kalle Adler</v>
      </c>
      <c r="F13" s="125" t="str">
        <f>VLOOKUP(B13,Startlist!B:F,5,FALSE)</f>
        <v>EST</v>
      </c>
      <c r="G13" s="124" t="str">
        <f>VLOOKUP(B13,Startlist!B:H,7,FALSE)</f>
        <v>Ford Fiesta</v>
      </c>
      <c r="H13" s="124" t="str">
        <f>VLOOKUP(B13,Startlist!B:H,6,FALSE)</f>
        <v>PROREHV RALLY TEAM</v>
      </c>
      <c r="I13" s="126" t="str">
        <f>VLOOKUP(B13,Results!B:Q,10,FALSE)</f>
        <v> 6.51,1</v>
      </c>
    </row>
    <row r="14" spans="1:9" ht="15" customHeight="1">
      <c r="A14" s="122">
        <f t="shared" si="0"/>
        <v>7</v>
      </c>
      <c r="B14" s="140">
        <v>11</v>
      </c>
      <c r="C14" s="123" t="str">
        <f>IF(VLOOKUP(B14,Arvestused!A:C,2,FALSE)="","",VLOOKUP(B14,Arvestused!A:C,2,FALSE))</f>
        <v>EMV1</v>
      </c>
      <c r="D14" s="123" t="str">
        <f>IF(VLOOKUP(B14,Arvestused!A:C,3,FALSE)="","",VLOOKUP(B14,Arvestused!A:C,3,FALSE))</f>
        <v>EMV3</v>
      </c>
      <c r="E14" s="124" t="str">
        <f>CONCATENATE(VLOOKUP(B14,Startlist!B:H,3,FALSE)," / ",VLOOKUP(B14,Startlist!B:H,4,FALSE))</f>
        <v>Allan Popov / Aleksei Krylov</v>
      </c>
      <c r="F14" s="125" t="str">
        <f>VLOOKUP(B14,Startlist!B:F,5,FALSE)</f>
        <v>EST / RUS</v>
      </c>
      <c r="G14" s="124" t="str">
        <f>VLOOKUP(B14,Startlist!B:H,7,FALSE)</f>
        <v>Mitsubishi Lancer Evo 9</v>
      </c>
      <c r="H14" s="124" t="str">
        <f>VLOOKUP(B14,Startlist!B:H,6,FALSE)</f>
        <v>A1M MOTORSPORT</v>
      </c>
      <c r="I14" s="126" t="str">
        <f>VLOOKUP(B14,Results!B:Q,10,FALSE)</f>
        <v> 7.01,6</v>
      </c>
    </row>
    <row r="15" spans="1:9" ht="15" customHeight="1">
      <c r="A15" s="122">
        <f t="shared" si="0"/>
        <v>8</v>
      </c>
      <c r="B15" s="140">
        <v>25</v>
      </c>
      <c r="C15" s="123" t="str">
        <f>IF(VLOOKUP(B15,Arvestused!A:C,2,FALSE)="","",VLOOKUP(B15,Arvestused!A:C,2,FALSE))</f>
        <v>EMV1</v>
      </c>
      <c r="D15" s="123" t="str">
        <f>IF(VLOOKUP(B15,Arvestused!A:C,3,FALSE)="","",VLOOKUP(B15,Arvestused!A:C,3,FALSE))</f>
        <v>EMV4</v>
      </c>
      <c r="E15" s="124" t="str">
        <f>CONCATENATE(VLOOKUP(B15,Startlist!B:H,3,FALSE)," / ",VLOOKUP(B15,Startlist!B:H,4,FALSE))</f>
        <v>Emils Blums / Didzis Eglitis</v>
      </c>
      <c r="F15" s="125" t="str">
        <f>VLOOKUP(B15,Startlist!B:F,5,FALSE)</f>
        <v>LAT</v>
      </c>
      <c r="G15" s="124" t="str">
        <f>VLOOKUP(B15,Startlist!B:H,7,FALSE)</f>
        <v>Mitsubishi Lancer Evo 9</v>
      </c>
      <c r="H15" s="124" t="str">
        <f>VLOOKUP(B15,Startlist!B:H,6,FALSE)</f>
        <v>RALLYWORKSHOP</v>
      </c>
      <c r="I15" s="126" t="str">
        <f>VLOOKUP(B15,Results!B:Q,10,FALSE)</f>
        <v> 7.02,9</v>
      </c>
    </row>
    <row r="16" spans="1:9" ht="15" customHeight="1">
      <c r="A16" s="122">
        <f t="shared" si="0"/>
        <v>9</v>
      </c>
      <c r="B16" s="140">
        <v>12</v>
      </c>
      <c r="C16" s="123" t="str">
        <f>IF(VLOOKUP(B16,Arvestused!A:C,2,FALSE)="","",VLOOKUP(B16,Arvestused!A:C,2,FALSE))</f>
        <v>EMV1</v>
      </c>
      <c r="D16" s="123" t="str">
        <f>IF(VLOOKUP(B16,Arvestused!A:C,3,FALSE)="","",VLOOKUP(B16,Arvestused!A:C,3,FALSE))</f>
        <v>EMV3</v>
      </c>
      <c r="E16" s="124" t="str">
        <f>CONCATENATE(VLOOKUP(B16,Startlist!B:H,3,FALSE)," / ",VLOOKUP(B16,Startlist!B:H,4,FALSE))</f>
        <v>Denis Rostilov / Aleksey Kurnosov</v>
      </c>
      <c r="F16" s="125" t="str">
        <f>VLOOKUP(B16,Startlist!B:F,5,FALSE)</f>
        <v>RUS</v>
      </c>
      <c r="G16" s="124" t="str">
        <f>VLOOKUP(B16,Startlist!B:H,7,FALSE)</f>
        <v>Mitsubishi Lancer Evo 9</v>
      </c>
      <c r="H16" s="124" t="str">
        <f>VLOOKUP(B16,Startlist!B:H,6,FALSE)</f>
        <v>NEIKSANS RALLYSPORT</v>
      </c>
      <c r="I16" s="126" t="str">
        <f>VLOOKUP(B16,Results!B:Q,10,FALSE)</f>
        <v> 7.03,2</v>
      </c>
    </row>
    <row r="17" spans="1:9" ht="15" customHeight="1">
      <c r="A17" s="122">
        <f t="shared" si="0"/>
        <v>10</v>
      </c>
      <c r="B17" s="140">
        <v>10</v>
      </c>
      <c r="C17" s="123" t="str">
        <f>IF(VLOOKUP(B17,Arvestused!A:C,2,FALSE)="","",VLOOKUP(B17,Arvestused!A:C,2,FALSE))</f>
        <v>EMV1</v>
      </c>
      <c r="D17" s="123" t="str">
        <f>IF(VLOOKUP(B17,Arvestused!A:C,3,FALSE)="","",VLOOKUP(B17,Arvestused!A:C,3,FALSE))</f>
        <v>EMV3</v>
      </c>
      <c r="E17" s="124" t="str">
        <f>CONCATENATE(VLOOKUP(B17,Startlist!B:H,3,FALSE)," / ",VLOOKUP(B17,Startlist!B:H,4,FALSE))</f>
        <v>Hendrik Kers / Mihkel Kapp</v>
      </c>
      <c r="F17" s="125" t="str">
        <f>VLOOKUP(B17,Startlist!B:F,5,FALSE)</f>
        <v>EST</v>
      </c>
      <c r="G17" s="124" t="str">
        <f>VLOOKUP(B17,Startlist!B:H,7,FALSE)</f>
        <v>Mitsubishi Lancer Evo 10</v>
      </c>
      <c r="H17" s="124" t="str">
        <f>VLOOKUP(B17,Startlist!B:H,6,FALSE)</f>
        <v>ALM MOTORSPORT</v>
      </c>
      <c r="I17" s="126" t="str">
        <f>VLOOKUP(B17,Results!B:Q,10,FALSE)</f>
        <v> 7.03,3</v>
      </c>
    </row>
    <row r="18" spans="1:9" ht="15" customHeight="1">
      <c r="A18" s="122">
        <f t="shared" si="0"/>
        <v>11</v>
      </c>
      <c r="B18" s="140">
        <v>27</v>
      </c>
      <c r="C18" s="123" t="str">
        <f>IF(VLOOKUP(B18,Arvestused!A:C,2,FALSE)="","",VLOOKUP(B18,Arvestused!A:C,2,FALSE))</f>
        <v>EMV2</v>
      </c>
      <c r="D18" s="123" t="str">
        <f>IF(VLOOKUP(B18,Arvestused!A:C,3,FALSE)="","",VLOOKUP(B18,Arvestused!A:C,3,FALSE))</f>
        <v>EMV7</v>
      </c>
      <c r="E18" s="124" t="str">
        <f>CONCATENATE(VLOOKUP(B18,Startlist!B:H,3,FALSE)," / ",VLOOKUP(B18,Startlist!B:H,4,FALSE))</f>
        <v>Mario Jürimäe / Martin Valter</v>
      </c>
      <c r="F18" s="125" t="str">
        <f>VLOOKUP(B18,Startlist!B:F,5,FALSE)</f>
        <v>EST</v>
      </c>
      <c r="G18" s="124" t="str">
        <f>VLOOKUP(B18,Startlist!B:H,7,FALSE)</f>
        <v>BMW M3</v>
      </c>
      <c r="H18" s="124" t="str">
        <f>VLOOKUP(B18,Startlist!B:H,6,FALSE)</f>
        <v>CUEKS RACING</v>
      </c>
      <c r="I18" s="126" t="str">
        <f>VLOOKUP(B18,Results!B:Q,10,FALSE)</f>
        <v> 7.06,3</v>
      </c>
    </row>
    <row r="19" spans="1:9" ht="15" customHeight="1">
      <c r="A19" s="122">
        <f t="shared" si="0"/>
        <v>12</v>
      </c>
      <c r="B19" s="140">
        <v>22</v>
      </c>
      <c r="C19" s="123" t="str">
        <f>IF(VLOOKUP(B19,Arvestused!A:C,2,FALSE)="","",VLOOKUP(B19,Arvestused!A:C,2,FALSE))</f>
        <v>EMV2</v>
      </c>
      <c r="D19" s="123" t="str">
        <f>IF(VLOOKUP(B19,Arvestused!A:C,3,FALSE)="","",VLOOKUP(B19,Arvestused!A:C,3,FALSE))</f>
        <v>EMV6</v>
      </c>
      <c r="E19" s="124" t="str">
        <f>CONCATENATE(VLOOKUP(B19,Startlist!B:H,3,FALSE)," / ",VLOOKUP(B19,Startlist!B:H,4,FALSE))</f>
        <v>Ken Torn / Aleks Lesk</v>
      </c>
      <c r="F19" s="125" t="str">
        <f>VLOOKUP(B19,Startlist!B:F,5,FALSE)</f>
        <v>EST</v>
      </c>
      <c r="G19" s="124" t="str">
        <f>VLOOKUP(B19,Startlist!B:H,7,FALSE)</f>
        <v>Ford Fiesta</v>
      </c>
      <c r="H19" s="124" t="str">
        <f>VLOOKUP(B19,Startlist!B:H,6,FALSE)</f>
        <v>OT RACING</v>
      </c>
      <c r="I19" s="126" t="str">
        <f>VLOOKUP(B19,Results!B:Q,10,FALSE)</f>
        <v> 7.07,5</v>
      </c>
    </row>
    <row r="20" spans="1:9" ht="15" customHeight="1">
      <c r="A20" s="122">
        <f t="shared" si="0"/>
        <v>13</v>
      </c>
      <c r="B20" s="140">
        <v>28</v>
      </c>
      <c r="C20" s="123" t="str">
        <f>IF(VLOOKUP(B20,Arvestused!A:C,2,FALSE)="","",VLOOKUP(B20,Arvestused!A:C,2,FALSE))</f>
        <v>EMV2</v>
      </c>
      <c r="D20" s="123" t="str">
        <f>IF(VLOOKUP(B20,Arvestused!A:C,3,FALSE)="","",VLOOKUP(B20,Arvestused!A:C,3,FALSE))</f>
        <v>EMV5</v>
      </c>
      <c r="E20" s="124" t="str">
        <f>CONCATENATE(VLOOKUP(B20,Startlist!B:H,3,FALSE)," / ",VLOOKUP(B20,Startlist!B:H,4,FALSE))</f>
        <v>Karel Tölp / Martin Vihmann</v>
      </c>
      <c r="F20" s="125" t="str">
        <f>VLOOKUP(B20,Startlist!B:F,5,FALSE)</f>
        <v>EST</v>
      </c>
      <c r="G20" s="124" t="str">
        <f>VLOOKUP(B20,Startlist!B:H,7,FALSE)</f>
        <v>Honda Civic Type-R</v>
      </c>
      <c r="H20" s="124" t="str">
        <f>VLOOKUP(B20,Startlist!B:H,6,FALSE)</f>
        <v>KAUR MOTORSPORT</v>
      </c>
      <c r="I20" s="126" t="str">
        <f>VLOOKUP(B20,Results!B:Q,10,FALSE)</f>
        <v> 7.08,8</v>
      </c>
    </row>
    <row r="21" spans="1:9" ht="15" customHeight="1">
      <c r="A21" s="122">
        <f t="shared" si="0"/>
        <v>14</v>
      </c>
      <c r="B21" s="140">
        <v>26</v>
      </c>
      <c r="C21" s="123" t="str">
        <f>IF(VLOOKUP(B21,Arvestused!A:C,2,FALSE)="","",VLOOKUP(B21,Arvestused!A:C,2,FALSE))</f>
        <v>EMV2</v>
      </c>
      <c r="D21" s="123" t="str">
        <f>IF(VLOOKUP(B21,Arvestused!A:C,3,FALSE)="","",VLOOKUP(B21,Arvestused!A:C,3,FALSE))</f>
        <v>EMV7</v>
      </c>
      <c r="E21" s="124" t="str">
        <f>CONCATENATE(VLOOKUP(B21,Startlist!B:H,3,FALSE)," / ",VLOOKUP(B21,Startlist!B:H,4,FALSE))</f>
        <v>Marko Ringenberg / Allar Heina</v>
      </c>
      <c r="F21" s="125" t="str">
        <f>VLOOKUP(B21,Startlist!B:F,5,FALSE)</f>
        <v>EST</v>
      </c>
      <c r="G21" s="124" t="str">
        <f>VLOOKUP(B21,Startlist!B:H,7,FALSE)</f>
        <v>BMW M3</v>
      </c>
      <c r="H21" s="124" t="str">
        <f>VLOOKUP(B21,Startlist!B:H,6,FALSE)</f>
        <v>CUEKS RACING</v>
      </c>
      <c r="I21" s="126" t="str">
        <f>VLOOKUP(B21,Results!B:Q,10,FALSE)</f>
        <v> 7.09,4</v>
      </c>
    </row>
    <row r="22" spans="1:9" ht="15" customHeight="1">
      <c r="A22" s="122">
        <f t="shared" si="0"/>
        <v>15</v>
      </c>
      <c r="B22" s="140">
        <v>21</v>
      </c>
      <c r="C22" s="123" t="str">
        <f>IF(VLOOKUP(B22,Arvestused!A:C,2,FALSE)="","",VLOOKUP(B22,Arvestused!A:C,2,FALSE))</f>
        <v>EMV2</v>
      </c>
      <c r="D22" s="123" t="str">
        <f>IF(VLOOKUP(B22,Arvestused!A:C,3,FALSE)="","",VLOOKUP(B22,Arvestused!A:C,3,FALSE))</f>
        <v>EMV6</v>
      </c>
      <c r="E22" s="124" t="str">
        <f>CONCATENATE(VLOOKUP(B22,Startlist!B:H,3,FALSE)," / ",VLOOKUP(B22,Startlist!B:H,4,FALSE))</f>
        <v>Roland Poom / Ken Järveoja</v>
      </c>
      <c r="F22" s="125" t="str">
        <f>VLOOKUP(B22,Startlist!B:F,5,FALSE)</f>
        <v>EST</v>
      </c>
      <c r="G22" s="124" t="str">
        <f>VLOOKUP(B22,Startlist!B:H,7,FALSE)</f>
        <v>Ford Fiesta R2T</v>
      </c>
      <c r="H22" s="124" t="str">
        <f>VLOOKUP(B22,Startlist!B:H,6,FALSE)</f>
        <v>CRC RALLY TEAM</v>
      </c>
      <c r="I22" s="126" t="str">
        <f>VLOOKUP(B22,Results!B:Q,10,FALSE)</f>
        <v> 7.09,8</v>
      </c>
    </row>
    <row r="23" spans="1:9" ht="15" customHeight="1">
      <c r="A23" s="122">
        <f t="shared" si="0"/>
        <v>16</v>
      </c>
      <c r="B23" s="140">
        <v>24</v>
      </c>
      <c r="C23" s="123" t="str">
        <f>IF(VLOOKUP(B23,Arvestused!A:C,2,FALSE)="","",VLOOKUP(B23,Arvestused!A:C,2,FALSE))</f>
        <v>EMV1</v>
      </c>
      <c r="D23" s="123" t="str">
        <f>IF(VLOOKUP(B23,Arvestused!A:C,3,FALSE)="","",VLOOKUP(B23,Arvestused!A:C,3,FALSE))</f>
        <v>EMV3</v>
      </c>
      <c r="E23" s="124" t="str">
        <f>CONCATENATE(VLOOKUP(B23,Startlist!B:H,3,FALSE)," / ",VLOOKUP(B23,Startlist!B:H,4,FALSE))</f>
        <v>Alexander Mikhailov / Alexey Bashmakov</v>
      </c>
      <c r="F23" s="125" t="str">
        <f>VLOOKUP(B23,Startlist!B:F,5,FALSE)</f>
        <v>RUS</v>
      </c>
      <c r="G23" s="124" t="str">
        <f>VLOOKUP(B23,Startlist!B:H,7,FALSE)</f>
        <v>Mitsubishi Lancer Evo 10</v>
      </c>
      <c r="H23" s="124" t="str">
        <f>VLOOKUP(B23,Startlist!B:H,6,FALSE)</f>
        <v>PROSPEED</v>
      </c>
      <c r="I23" s="126" t="str">
        <f>VLOOKUP(B23,Results!B:Q,10,FALSE)</f>
        <v> 7.15,1</v>
      </c>
    </row>
    <row r="24" spans="1:9" ht="15" customHeight="1">
      <c r="A24" s="122">
        <f t="shared" si="0"/>
        <v>17</v>
      </c>
      <c r="B24" s="140">
        <v>19</v>
      </c>
      <c r="C24" s="123" t="str">
        <f>IF(VLOOKUP(B24,Arvestused!A:C,2,FALSE)="","",VLOOKUP(B24,Arvestused!A:C,2,FALSE))</f>
        <v>EMV2</v>
      </c>
      <c r="D24" s="123" t="str">
        <f>IF(VLOOKUP(B24,Arvestused!A:C,3,FALSE)="","",VLOOKUP(B24,Arvestused!A:C,3,FALSE))</f>
        <v>EMV6</v>
      </c>
      <c r="E24" s="124" t="str">
        <f>CONCATENATE(VLOOKUP(B24,Startlist!B:H,3,FALSE)," / ",VLOOKUP(B24,Startlist!B:H,4,FALSE))</f>
        <v>Oliver Ojaperv / Jarno Talve</v>
      </c>
      <c r="F24" s="125" t="str">
        <f>VLOOKUP(B24,Startlist!B:F,5,FALSE)</f>
        <v>EST</v>
      </c>
      <c r="G24" s="124" t="str">
        <f>VLOOKUP(B24,Startlist!B:H,7,FALSE)</f>
        <v>Ford Fiesta R2T</v>
      </c>
      <c r="H24" s="124" t="str">
        <f>VLOOKUP(B24,Startlist!B:H,6,FALSE)</f>
        <v>OT RACING</v>
      </c>
      <c r="I24" s="126" t="str">
        <f>VLOOKUP(B24,Results!B:Q,10,FALSE)</f>
        <v> 7.16,8</v>
      </c>
    </row>
    <row r="25" spans="1:9" ht="15" customHeight="1">
      <c r="A25" s="122">
        <f t="shared" si="0"/>
        <v>18</v>
      </c>
      <c r="B25" s="140">
        <v>33</v>
      </c>
      <c r="C25" s="123" t="str">
        <f>IF(VLOOKUP(B25,Arvestused!A:C,2,FALSE)="","",VLOOKUP(B25,Arvestused!A:C,2,FALSE))</f>
        <v>EMV2</v>
      </c>
      <c r="D25" s="123" t="str">
        <f>IF(VLOOKUP(B25,Arvestused!A:C,3,FALSE)="","",VLOOKUP(B25,Arvestused!A:C,3,FALSE))</f>
        <v>EMV8</v>
      </c>
      <c r="E25" s="124" t="str">
        <f>CONCATENATE(VLOOKUP(B25,Startlist!B:H,3,FALSE)," / ",VLOOKUP(B25,Startlist!B:H,4,FALSE))</f>
        <v>Lembit Soe / Kalle Ahu</v>
      </c>
      <c r="F25" s="125" t="str">
        <f>VLOOKUP(B25,Startlist!B:F,5,FALSE)</f>
        <v>EST</v>
      </c>
      <c r="G25" s="124" t="str">
        <f>VLOOKUP(B25,Startlist!B:H,7,FALSE)</f>
        <v>Toyota Starlet</v>
      </c>
      <c r="H25" s="124" t="str">
        <f>VLOOKUP(B25,Startlist!B:H,6,FALSE)</f>
        <v>THULE MOTORSPORT</v>
      </c>
      <c r="I25" s="126" t="str">
        <f>VLOOKUP(B25,Results!B:Q,10,FALSE)</f>
        <v> 7.17,9</v>
      </c>
    </row>
    <row r="26" spans="1:9" ht="15" customHeight="1">
      <c r="A26" s="122">
        <f t="shared" si="0"/>
        <v>19</v>
      </c>
      <c r="B26" s="140">
        <v>30</v>
      </c>
      <c r="C26" s="123" t="str">
        <f>IF(VLOOKUP(B26,Arvestused!A:C,2,FALSE)="","",VLOOKUP(B26,Arvestused!A:C,2,FALSE))</f>
        <v>EMV2</v>
      </c>
      <c r="D26" s="123" t="str">
        <f>IF(VLOOKUP(B26,Arvestused!A:C,3,FALSE)="","",VLOOKUP(B26,Arvestused!A:C,3,FALSE))</f>
        <v>EMV5</v>
      </c>
      <c r="E26" s="124" t="str">
        <f>CONCATENATE(VLOOKUP(B26,Startlist!B:H,3,FALSE)," / ",VLOOKUP(B26,Startlist!B:H,4,FALSE))</f>
        <v>Kristo Subi / Erik Vaasa</v>
      </c>
      <c r="F26" s="125" t="str">
        <f>VLOOKUP(B26,Startlist!B:F,5,FALSE)</f>
        <v>EST</v>
      </c>
      <c r="G26" s="124" t="str">
        <f>VLOOKUP(B26,Startlist!B:H,7,FALSE)</f>
        <v>Honda Civic Type-R</v>
      </c>
      <c r="H26" s="124" t="str">
        <f>VLOOKUP(B26,Startlist!B:H,6,FALSE)</f>
        <v>A1M MOTORSPORT</v>
      </c>
      <c r="I26" s="126" t="str">
        <f>VLOOKUP(B26,Results!B:Q,10,FALSE)</f>
        <v> 7.19,6</v>
      </c>
    </row>
    <row r="27" spans="1:9" ht="15" customHeight="1">
      <c r="A27" s="122">
        <f t="shared" si="0"/>
        <v>20</v>
      </c>
      <c r="B27" s="140">
        <v>37</v>
      </c>
      <c r="C27" s="123" t="str">
        <f>IF(VLOOKUP(B27,Arvestused!A:C,2,FALSE)="","",VLOOKUP(B27,Arvestused!A:C,2,FALSE))</f>
        <v>EMV1</v>
      </c>
      <c r="D27" s="123" t="str">
        <f>IF(VLOOKUP(B27,Arvestused!A:C,3,FALSE)="","",VLOOKUP(B27,Arvestused!A:C,3,FALSE))</f>
        <v>EMV4</v>
      </c>
      <c r="E27" s="124" t="str">
        <f>CONCATENATE(VLOOKUP(B27,Startlist!B:H,3,FALSE)," / ",VLOOKUP(B27,Startlist!B:H,4,FALSE))</f>
        <v>Volodimir Volkov / Oleksandr Gorbik</v>
      </c>
      <c r="F27" s="125" t="str">
        <f>VLOOKUP(B27,Startlist!B:F,5,FALSE)</f>
        <v>UKR</v>
      </c>
      <c r="G27" s="124" t="str">
        <f>VLOOKUP(B27,Startlist!B:H,7,FALSE)</f>
        <v>Mitsubishi Lancer Evo 9</v>
      </c>
      <c r="H27" s="124" t="str">
        <f>VLOOKUP(B27,Startlist!B:H,6,FALSE)</f>
        <v>NEIKSANS RALLYSPORT</v>
      </c>
      <c r="I27" s="126" t="str">
        <f>VLOOKUP(B27,Results!B:Q,10,FALSE)</f>
        <v> 7.21,3</v>
      </c>
    </row>
    <row r="28" spans="1:9" ht="15" customHeight="1">
      <c r="A28" s="122">
        <f t="shared" si="0"/>
        <v>21</v>
      </c>
      <c r="B28" s="140">
        <v>18</v>
      </c>
      <c r="C28" s="123" t="str">
        <f>IF(VLOOKUP(B28,Arvestused!A:C,2,FALSE)="","",VLOOKUP(B28,Arvestused!A:C,2,FALSE))</f>
        <v>EMV2</v>
      </c>
      <c r="D28" s="123" t="str">
        <f>IF(VLOOKUP(B28,Arvestused!A:C,3,FALSE)="","",VLOOKUP(B28,Arvestused!A:C,3,FALSE))</f>
        <v>EMV6</v>
      </c>
      <c r="E28" s="124" t="str">
        <f>CONCATENATE(VLOOKUP(B28,Startlist!B:H,3,FALSE)," / ",VLOOKUP(B28,Startlist!B:H,4,FALSE))</f>
        <v>Kaspar Kasari / Hannes Kuusmaa</v>
      </c>
      <c r="F28" s="125" t="str">
        <f>VLOOKUP(B28,Startlist!B:F,5,FALSE)</f>
        <v>EST</v>
      </c>
      <c r="G28" s="124" t="str">
        <f>VLOOKUP(B28,Startlist!B:H,7,FALSE)</f>
        <v>Ford Fiesta R2T</v>
      </c>
      <c r="H28" s="124" t="str">
        <f>VLOOKUP(B28,Startlist!B:H,6,FALSE)</f>
        <v>OT RACING</v>
      </c>
      <c r="I28" s="126" t="str">
        <f>VLOOKUP(B28,Results!B:Q,10,FALSE)</f>
        <v> 7.21,4</v>
      </c>
    </row>
    <row r="29" spans="1:9" ht="15" customHeight="1">
      <c r="A29" s="122">
        <f t="shared" si="0"/>
        <v>22</v>
      </c>
      <c r="B29" s="140">
        <v>31</v>
      </c>
      <c r="C29" s="123" t="str">
        <f>IF(VLOOKUP(B29,Arvestused!A:C,2,FALSE)="","",VLOOKUP(B29,Arvestused!A:C,2,FALSE))</f>
        <v>EMV2</v>
      </c>
      <c r="D29" s="123" t="str">
        <f>IF(VLOOKUP(B29,Arvestused!A:C,3,FALSE)="","",VLOOKUP(B29,Arvestused!A:C,3,FALSE))</f>
        <v>EMV7</v>
      </c>
      <c r="E29" s="124" t="str">
        <f>CONCATENATE(VLOOKUP(B29,Startlist!B:H,3,FALSE)," / ",VLOOKUP(B29,Startlist!B:H,4,FALSE))</f>
        <v>Madis Vanaselja / Jarmo Liivak</v>
      </c>
      <c r="F29" s="125" t="str">
        <f>VLOOKUP(B29,Startlist!B:F,5,FALSE)</f>
        <v>EST</v>
      </c>
      <c r="G29" s="124" t="str">
        <f>VLOOKUP(B29,Startlist!B:H,7,FALSE)</f>
        <v>BMW M3</v>
      </c>
      <c r="H29" s="124" t="str">
        <f>VLOOKUP(B29,Startlist!B:H,6,FALSE)</f>
        <v>MS RACING</v>
      </c>
      <c r="I29" s="126" t="str">
        <f>VLOOKUP(B29,Results!B:Q,10,FALSE)</f>
        <v> 7.22,5</v>
      </c>
    </row>
    <row r="30" spans="1:9" ht="15" customHeight="1">
      <c r="A30" s="122">
        <f t="shared" si="0"/>
        <v>23</v>
      </c>
      <c r="B30" s="140">
        <v>29</v>
      </c>
      <c r="C30" s="123" t="str">
        <f>IF(VLOOKUP(B30,Arvestused!A:C,2,FALSE)="","",VLOOKUP(B30,Arvestused!A:C,2,FALSE))</f>
        <v>EMV2</v>
      </c>
      <c r="D30" s="123" t="str">
        <f>IF(VLOOKUP(B30,Arvestused!A:C,3,FALSE)="","",VLOOKUP(B30,Arvestused!A:C,3,FALSE))</f>
        <v>EMV5</v>
      </c>
      <c r="E30" s="124" t="str">
        <f>CONCATENATE(VLOOKUP(B30,Startlist!B:H,3,FALSE)," / ",VLOOKUP(B30,Startlist!B:H,4,FALSE))</f>
        <v>David Sultanjants / Siim Oja</v>
      </c>
      <c r="F30" s="125" t="str">
        <f>VLOOKUP(B30,Startlist!B:F,5,FALSE)</f>
        <v>EST</v>
      </c>
      <c r="G30" s="124" t="str">
        <f>VLOOKUP(B30,Startlist!B:H,7,FALSE)</f>
        <v>Citroen DS3</v>
      </c>
      <c r="H30" s="124" t="str">
        <f>VLOOKUP(B30,Startlist!B:H,6,FALSE)</f>
        <v>MS RACING</v>
      </c>
      <c r="I30" s="126" t="str">
        <f>VLOOKUP(B30,Results!B:Q,10,FALSE)</f>
        <v> 7.23,3</v>
      </c>
    </row>
    <row r="31" spans="1:9" ht="15" customHeight="1">
      <c r="A31" s="122">
        <f t="shared" si="0"/>
        <v>24</v>
      </c>
      <c r="B31" s="140">
        <v>36</v>
      </c>
      <c r="C31" s="123" t="str">
        <f>IF(VLOOKUP(B31,Arvestused!A:C,2,FALSE)="","",VLOOKUP(B31,Arvestused!A:C,2,FALSE))</f>
        <v>EMV1</v>
      </c>
      <c r="D31" s="123" t="str">
        <f>IF(VLOOKUP(B31,Arvestused!A:C,3,FALSE)="","",VLOOKUP(B31,Arvestused!A:C,3,FALSE))</f>
        <v>EMV4</v>
      </c>
      <c r="E31" s="124" t="str">
        <f>CONCATENATE(VLOOKUP(B31,Startlist!B:H,3,FALSE)," / ",VLOOKUP(B31,Startlist!B:H,4,FALSE))</f>
        <v>Henri Franke / Arvo Liimann</v>
      </c>
      <c r="F31" s="125" t="str">
        <f>VLOOKUP(B31,Startlist!B:F,5,FALSE)</f>
        <v>EST</v>
      </c>
      <c r="G31" s="124" t="str">
        <f>VLOOKUP(B31,Startlist!B:H,7,FALSE)</f>
        <v>Subaru Impreza</v>
      </c>
      <c r="H31" s="124" t="str">
        <f>VLOOKUP(B31,Startlist!B:H,6,FALSE)</f>
        <v>CUEKS RACING</v>
      </c>
      <c r="I31" s="126" t="str">
        <f>VLOOKUP(B31,Results!B:Q,10,FALSE)</f>
        <v> 7.23,3</v>
      </c>
    </row>
    <row r="32" spans="1:9" ht="15" customHeight="1">
      <c r="A32" s="122">
        <f t="shared" si="0"/>
        <v>25</v>
      </c>
      <c r="B32" s="140">
        <v>20</v>
      </c>
      <c r="C32" s="123" t="str">
        <f>IF(VLOOKUP(B32,Arvestused!A:C,2,FALSE)="","",VLOOKUP(B32,Arvestused!A:C,2,FALSE))</f>
        <v>EMV2</v>
      </c>
      <c r="D32" s="123" t="str">
        <f>IF(VLOOKUP(B32,Arvestused!A:C,3,FALSE)="","",VLOOKUP(B32,Arvestused!A:C,3,FALSE))</f>
        <v>EMV6</v>
      </c>
      <c r="E32" s="124" t="str">
        <f>CONCATENATE(VLOOKUP(B32,Startlist!B:H,3,FALSE)," / ",VLOOKUP(B32,Startlist!B:H,4,FALSE))</f>
        <v>Rasmus Uustulnd / Kauri Pannas</v>
      </c>
      <c r="F32" s="125" t="str">
        <f>VLOOKUP(B32,Startlist!B:F,5,FALSE)</f>
        <v>EST</v>
      </c>
      <c r="G32" s="124" t="str">
        <f>VLOOKUP(B32,Startlist!B:H,7,FALSE)</f>
        <v>Peugeot 208 R2</v>
      </c>
      <c r="H32" s="124" t="str">
        <f>VLOOKUP(B32,Startlist!B:H,6,FALSE)</f>
        <v>THULE MOTORSPORT</v>
      </c>
      <c r="I32" s="126" t="str">
        <f>VLOOKUP(B32,Results!B:Q,10,FALSE)</f>
        <v> 7.24,5</v>
      </c>
    </row>
    <row r="33" spans="1:9" ht="15" customHeight="1">
      <c r="A33" s="122">
        <f t="shared" si="0"/>
        <v>26</v>
      </c>
      <c r="B33" s="140">
        <v>14</v>
      </c>
      <c r="C33" s="123" t="str">
        <f>IF(VLOOKUP(B33,Arvestused!A:C,2,FALSE)="","",VLOOKUP(B33,Arvestused!A:C,2,FALSE))</f>
        <v>EMV2</v>
      </c>
      <c r="D33" s="123">
        <f>IF(VLOOKUP(B33,Arvestused!A:C,3,FALSE)="","",VLOOKUP(B33,Arvestused!A:C,3,FALSE))</f>
      </c>
      <c r="E33" s="124" t="str">
        <f>CONCATENATE(VLOOKUP(B33,Startlist!B:H,3,FALSE)," / ",VLOOKUP(B33,Startlist!B:H,4,FALSE))</f>
        <v>Raul Hernandez Hernandez / Rogelio Penate Lopez</v>
      </c>
      <c r="F33" s="125" t="str">
        <f>VLOOKUP(B33,Startlist!B:F,5,FALSE)</f>
        <v>LAT / ESP</v>
      </c>
      <c r="G33" s="124" t="str">
        <f>VLOOKUP(B33,Startlist!B:H,7,FALSE)</f>
        <v>Peueot 208 R2</v>
      </c>
      <c r="H33" s="124" t="str">
        <f>VLOOKUP(B33,Startlist!B:H,6,FALSE)</f>
        <v>ALM MOTORSPORT</v>
      </c>
      <c r="I33" s="126" t="str">
        <f>VLOOKUP(B33,Results!B:Q,10,FALSE)</f>
        <v> 7.26,1</v>
      </c>
    </row>
    <row r="34" spans="1:9" ht="15" customHeight="1">
      <c r="A34" s="122">
        <f t="shared" si="0"/>
        <v>27</v>
      </c>
      <c r="B34" s="140">
        <v>35</v>
      </c>
      <c r="C34" s="123" t="str">
        <f>IF(VLOOKUP(B34,Arvestused!A:C,2,FALSE)="","",VLOOKUP(B34,Arvestused!A:C,2,FALSE))</f>
        <v>EMV2</v>
      </c>
      <c r="D34" s="123" t="str">
        <f>IF(VLOOKUP(B34,Arvestused!A:C,3,FALSE)="","",VLOOKUP(B34,Arvestused!A:C,3,FALSE))</f>
        <v>EMV7</v>
      </c>
      <c r="E34" s="124" t="str">
        <f>CONCATENATE(VLOOKUP(B34,Startlist!B:H,3,FALSE)," / ",VLOOKUP(B34,Startlist!B:H,4,FALSE))</f>
        <v>Raiko Aru / Veiko Kullamäe</v>
      </c>
      <c r="F34" s="125" t="str">
        <f>VLOOKUP(B34,Startlist!B:F,5,FALSE)</f>
        <v>EST</v>
      </c>
      <c r="G34" s="124" t="str">
        <f>VLOOKUP(B34,Startlist!B:H,7,FALSE)</f>
        <v>BMW M3</v>
      </c>
      <c r="H34" s="124" t="str">
        <f>VLOOKUP(B34,Startlist!B:H,6,FALSE)</f>
        <v>KAUR MOTORSPORT</v>
      </c>
      <c r="I34" s="126" t="str">
        <f>VLOOKUP(B34,Results!B:Q,10,FALSE)</f>
        <v> 7.26,9</v>
      </c>
    </row>
    <row r="35" spans="1:9" ht="15" customHeight="1">
      <c r="A35" s="122">
        <f t="shared" si="0"/>
        <v>28</v>
      </c>
      <c r="B35" s="140">
        <v>34</v>
      </c>
      <c r="C35" s="123" t="str">
        <f>IF(VLOOKUP(B35,Arvestused!A:C,2,FALSE)="","",VLOOKUP(B35,Arvestused!A:C,2,FALSE))</f>
        <v>EMV1</v>
      </c>
      <c r="D35" s="123" t="str">
        <f>IF(VLOOKUP(B35,Arvestused!A:C,3,FALSE)="","",VLOOKUP(B35,Arvestused!A:C,3,FALSE))</f>
        <v>EMV4</v>
      </c>
      <c r="E35" s="124" t="str">
        <f>CONCATENATE(VLOOKUP(B35,Startlist!B:H,3,FALSE)," / ",VLOOKUP(B35,Startlist!B:H,4,FALSE))</f>
        <v>Siim Aas / Vallo Vahesaar</v>
      </c>
      <c r="F35" s="125" t="str">
        <f>VLOOKUP(B35,Startlist!B:F,5,FALSE)</f>
        <v>EST</v>
      </c>
      <c r="G35" s="124" t="str">
        <f>VLOOKUP(B35,Startlist!B:H,7,FALSE)</f>
        <v>Mitsubishi Lancer Evo</v>
      </c>
      <c r="H35" s="124" t="str">
        <f>VLOOKUP(B35,Startlist!B:H,6,FALSE)</f>
        <v>PROREHV RALLY TEAM</v>
      </c>
      <c r="I35" s="126" t="str">
        <f>VLOOKUP(B35,Results!B:Q,10,FALSE)</f>
        <v> 7.28,7</v>
      </c>
    </row>
    <row r="36" spans="1:9" ht="15" customHeight="1">
      <c r="A36" s="122">
        <f t="shared" si="0"/>
        <v>29</v>
      </c>
      <c r="B36" s="140">
        <v>43</v>
      </c>
      <c r="C36" s="123" t="str">
        <f>IF(VLOOKUP(B36,Arvestused!A:C,2,FALSE)="","",VLOOKUP(B36,Arvestused!A:C,2,FALSE))</f>
        <v>EMV2</v>
      </c>
      <c r="D36" s="123" t="str">
        <f>IF(VLOOKUP(B36,Arvestused!A:C,3,FALSE)="","",VLOOKUP(B36,Arvestused!A:C,3,FALSE))</f>
        <v>EMV5</v>
      </c>
      <c r="E36" s="124" t="str">
        <f>CONCATENATE(VLOOKUP(B36,Startlist!B:H,3,FALSE)," / ",VLOOKUP(B36,Startlist!B:H,4,FALSE))</f>
        <v>Karmo Karelson / Tanel Kasesalu</v>
      </c>
      <c r="F36" s="125" t="str">
        <f>VLOOKUP(B36,Startlist!B:F,5,FALSE)</f>
        <v>EST</v>
      </c>
      <c r="G36" s="124" t="str">
        <f>VLOOKUP(B36,Startlist!B:H,7,FALSE)</f>
        <v>Honda Civic Type-R</v>
      </c>
      <c r="H36" s="124" t="str">
        <f>VLOOKUP(B36,Startlist!B:H,6,FALSE)</f>
        <v>KAUR MOTORSPORT</v>
      </c>
      <c r="I36" s="126" t="str">
        <f>VLOOKUP(B36,Results!B:Q,10,FALSE)</f>
        <v> 7.32,1</v>
      </c>
    </row>
    <row r="37" spans="1:9" ht="15" customHeight="1">
      <c r="A37" s="122">
        <f t="shared" si="0"/>
        <v>30</v>
      </c>
      <c r="B37" s="140">
        <v>32</v>
      </c>
      <c r="C37" s="123" t="str">
        <f>IF(VLOOKUP(B37,Arvestused!A:C,2,FALSE)="","",VLOOKUP(B37,Arvestused!A:C,2,FALSE))</f>
        <v>EMV2</v>
      </c>
      <c r="D37" s="123" t="str">
        <f>IF(VLOOKUP(B37,Arvestused!A:C,3,FALSE)="","",VLOOKUP(B37,Arvestused!A:C,3,FALSE))</f>
        <v>EMV8</v>
      </c>
      <c r="E37" s="124" t="str">
        <f>CONCATENATE(VLOOKUP(B37,Startlist!B:H,3,FALSE)," / ",VLOOKUP(B37,Startlist!B:H,4,FALSE))</f>
        <v>Martin Saar / Karol Pert</v>
      </c>
      <c r="F37" s="125" t="str">
        <f>VLOOKUP(B37,Startlist!B:F,5,FALSE)</f>
        <v>EST</v>
      </c>
      <c r="G37" s="124" t="str">
        <f>VLOOKUP(B37,Startlist!B:H,7,FALSE)</f>
        <v>VW Golf 2</v>
      </c>
      <c r="H37" s="124" t="str">
        <f>VLOOKUP(B37,Startlist!B:H,6,FALSE)</f>
        <v>KAUR MOTORSPORT</v>
      </c>
      <c r="I37" s="126" t="str">
        <f>VLOOKUP(B37,Results!B:Q,10,FALSE)</f>
        <v> 7.33,8</v>
      </c>
    </row>
    <row r="38" spans="1:9" ht="15" customHeight="1">
      <c r="A38" s="122">
        <f t="shared" si="0"/>
        <v>31</v>
      </c>
      <c r="B38" s="140">
        <v>50</v>
      </c>
      <c r="C38" s="123" t="str">
        <f>IF(VLOOKUP(B38,Arvestused!A:C,2,FALSE)="","",VLOOKUP(B38,Arvestused!A:C,2,FALSE))</f>
        <v>EMV1</v>
      </c>
      <c r="D38" s="123" t="str">
        <f>IF(VLOOKUP(B38,Arvestused!A:C,3,FALSE)="","",VLOOKUP(B38,Arvestused!A:C,3,FALSE))</f>
        <v>EMV4</v>
      </c>
      <c r="E38" s="124" t="str">
        <f>CONCATENATE(VLOOKUP(B38,Startlist!B:H,3,FALSE)," / ",VLOOKUP(B38,Startlist!B:H,4,FALSE))</f>
        <v>Allar Goldberg / Kaarel Lääne</v>
      </c>
      <c r="F38" s="125" t="str">
        <f>VLOOKUP(B38,Startlist!B:F,5,FALSE)</f>
        <v>EST</v>
      </c>
      <c r="G38" s="124" t="str">
        <f>VLOOKUP(B38,Startlist!B:H,7,FALSE)</f>
        <v>Subaru Impreza</v>
      </c>
      <c r="H38" s="124" t="str">
        <f>VLOOKUP(B38,Startlist!B:H,6,FALSE)</f>
        <v>A1M MOTORSPORT</v>
      </c>
      <c r="I38" s="126" t="str">
        <f>VLOOKUP(B38,Results!B:Q,10,FALSE)</f>
        <v> 7.35,0</v>
      </c>
    </row>
    <row r="39" spans="1:9" ht="15" customHeight="1">
      <c r="A39" s="122">
        <f t="shared" si="0"/>
        <v>32</v>
      </c>
      <c r="B39" s="140">
        <v>42</v>
      </c>
      <c r="C39" s="123" t="str">
        <f>IF(VLOOKUP(B39,Arvestused!A:C,2,FALSE)="","",VLOOKUP(B39,Arvestused!A:C,2,FALSE))</f>
        <v>EMV2</v>
      </c>
      <c r="D39" s="123" t="str">
        <f>IF(VLOOKUP(B39,Arvestused!A:C,3,FALSE)="","",VLOOKUP(B39,Arvestused!A:C,3,FALSE))</f>
        <v>EMV7</v>
      </c>
      <c r="E39" s="124" t="str">
        <f>CONCATENATE(VLOOKUP(B39,Startlist!B:H,3,FALSE)," / ",VLOOKUP(B39,Startlist!B:H,4,FALSE))</f>
        <v>Ott Mesikäpp / Jaanus Hōbemägi</v>
      </c>
      <c r="F39" s="125" t="str">
        <f>VLOOKUP(B39,Startlist!B:F,5,FALSE)</f>
        <v>EST</v>
      </c>
      <c r="G39" s="124" t="str">
        <f>VLOOKUP(B39,Startlist!B:H,7,FALSE)</f>
        <v>BMW M3</v>
      </c>
      <c r="H39" s="124" t="str">
        <f>VLOOKUP(B39,Startlist!B:H,6,FALSE)</f>
        <v>KAUR MOTORSPORT</v>
      </c>
      <c r="I39" s="126" t="str">
        <f>VLOOKUP(B39,Results!B:Q,10,FALSE)</f>
        <v> 7.48,7</v>
      </c>
    </row>
    <row r="40" spans="1:9" ht="15" customHeight="1">
      <c r="A40" s="122">
        <f t="shared" si="0"/>
        <v>33</v>
      </c>
      <c r="B40" s="140">
        <v>17</v>
      </c>
      <c r="C40" s="123" t="str">
        <f>IF(VLOOKUP(B40,Arvestused!A:C,2,FALSE)="","",VLOOKUP(B40,Arvestused!A:C,2,FALSE))</f>
        <v>EMV2</v>
      </c>
      <c r="D40" s="123">
        <f>IF(VLOOKUP(B40,Arvestused!A:C,3,FALSE)="","",VLOOKUP(B40,Arvestused!A:C,3,FALSE))</f>
      </c>
      <c r="E40" s="124" t="str">
        <f>CONCATENATE(VLOOKUP(B40,Startlist!B:H,3,FALSE)," / ",VLOOKUP(B40,Startlist!B:H,4,FALSE))</f>
        <v>Alexander Kudryavtsev / Volodymyr Korsia</v>
      </c>
      <c r="F40" s="125" t="str">
        <f>VLOOKUP(B40,Startlist!B:F,5,FALSE)</f>
        <v>RUS / UKR</v>
      </c>
      <c r="G40" s="124" t="str">
        <f>VLOOKUP(B40,Startlist!B:H,7,FALSE)</f>
        <v>Peugeot 208 R2</v>
      </c>
      <c r="H40" s="124" t="str">
        <f>VLOOKUP(B40,Startlist!B:H,6,FALSE)</f>
        <v>ALM MOTORSPORT</v>
      </c>
      <c r="I40" s="126" t="str">
        <f>VLOOKUP(B40,Results!B:Q,10,FALSE)</f>
        <v> 7.52,6</v>
      </c>
    </row>
    <row r="41" spans="1:9" ht="15" customHeight="1">
      <c r="A41" s="122">
        <f t="shared" si="0"/>
        <v>34</v>
      </c>
      <c r="B41" s="140">
        <v>49</v>
      </c>
      <c r="C41" s="123" t="str">
        <f>IF(VLOOKUP(B41,Arvestused!A:C,2,FALSE)="","",VLOOKUP(B41,Arvestused!A:C,2,FALSE))</f>
        <v>EMV2</v>
      </c>
      <c r="D41" s="123" t="str">
        <f>IF(VLOOKUP(B41,Arvestused!A:C,3,FALSE)="","",VLOOKUP(B41,Arvestused!A:C,3,FALSE))</f>
        <v>EMV9</v>
      </c>
      <c r="E41" s="124" t="str">
        <f>CONCATENATE(VLOOKUP(B41,Startlist!B:H,3,FALSE)," / ",VLOOKUP(B41,Startlist!B:H,4,FALSE))</f>
        <v>Klim Baikov / Andrey Kleshchev</v>
      </c>
      <c r="F41" s="125" t="str">
        <f>VLOOKUP(B41,Startlist!B:F,5,FALSE)</f>
        <v>RUS</v>
      </c>
      <c r="G41" s="124" t="str">
        <f>VLOOKUP(B41,Startlist!B:H,7,FALSE)</f>
        <v>LADA 2105</v>
      </c>
      <c r="H41" s="124" t="str">
        <f>VLOOKUP(B41,Startlist!B:H,6,FALSE)</f>
        <v>KLIM BAIKOV</v>
      </c>
      <c r="I41" s="126" t="str">
        <f>VLOOKUP(B41,Results!B:Q,10,FALSE)</f>
        <v> 7.52,6</v>
      </c>
    </row>
    <row r="42" spans="1:9" ht="15" customHeight="1">
      <c r="A42" s="122">
        <f t="shared" si="0"/>
        <v>35</v>
      </c>
      <c r="B42" s="140">
        <v>55</v>
      </c>
      <c r="C42" s="123" t="str">
        <f>IF(VLOOKUP(B42,Arvestused!A:C,2,FALSE)="","",VLOOKUP(B42,Arvestused!A:C,2,FALSE))</f>
        <v>EMV2</v>
      </c>
      <c r="D42" s="123" t="str">
        <f>IF(VLOOKUP(B42,Arvestused!A:C,3,FALSE)="","",VLOOKUP(B42,Arvestused!A:C,3,FALSE))</f>
        <v>EMV7</v>
      </c>
      <c r="E42" s="124" t="str">
        <f>CONCATENATE(VLOOKUP(B42,Startlist!B:H,3,FALSE)," / ",VLOOKUP(B42,Startlist!B:H,4,FALSE))</f>
        <v>Bogdan Shemet / Raiko Lille</v>
      </c>
      <c r="F42" s="125" t="str">
        <f>VLOOKUP(B42,Startlist!B:F,5,FALSE)</f>
        <v>EST</v>
      </c>
      <c r="G42" s="124" t="str">
        <f>VLOOKUP(B42,Startlist!B:H,7,FALSE)</f>
        <v>BMW 320</v>
      </c>
      <c r="H42" s="124" t="str">
        <f>VLOOKUP(B42,Startlist!B:H,6,FALSE)</f>
        <v>KAUR MOTORSPORT</v>
      </c>
      <c r="I42" s="126" t="str">
        <f>VLOOKUP(B42,Results!B:Q,10,FALSE)</f>
        <v> 7.55,3</v>
      </c>
    </row>
    <row r="43" spans="1:9" ht="15" customHeight="1">
      <c r="A43" s="122">
        <f t="shared" si="0"/>
        <v>36</v>
      </c>
      <c r="B43" s="140">
        <v>60</v>
      </c>
      <c r="C43" s="123" t="str">
        <f>IF(VLOOKUP(B43,Arvestused!A:C,2,FALSE)="","",VLOOKUP(B43,Arvestused!A:C,2,FALSE))</f>
        <v>EMV2</v>
      </c>
      <c r="D43" s="123" t="str">
        <f>IF(VLOOKUP(B43,Arvestused!A:C,3,FALSE)="","",VLOOKUP(B43,Arvestused!A:C,3,FALSE))</f>
        <v>EMV10</v>
      </c>
      <c r="E43" s="124" t="str">
        <f>CONCATENATE(VLOOKUP(B43,Startlist!B:H,3,FALSE)," / ",VLOOKUP(B43,Startlist!B:H,4,FALSE))</f>
        <v>Tarmo Silt / Raido Loel</v>
      </c>
      <c r="F43" s="125" t="str">
        <f>VLOOKUP(B43,Startlist!B:F,5,FALSE)</f>
        <v>EST</v>
      </c>
      <c r="G43" s="124" t="str">
        <f>VLOOKUP(B43,Startlist!B:H,7,FALSE)</f>
        <v>GAZ 51</v>
      </c>
      <c r="H43" s="124" t="str">
        <f>VLOOKUP(B43,Startlist!B:H,6,FALSE)</f>
        <v>MÄRJAMAA RALLY TEAM</v>
      </c>
      <c r="I43" s="126" t="str">
        <f>VLOOKUP(B43,Results!B:Q,10,FALSE)</f>
        <v> 8.00,1</v>
      </c>
    </row>
    <row r="44" spans="1:9" ht="15" customHeight="1">
      <c r="A44" s="122">
        <f t="shared" si="0"/>
        <v>37</v>
      </c>
      <c r="B44" s="140">
        <v>41</v>
      </c>
      <c r="C44" s="123" t="str">
        <f>IF(VLOOKUP(B44,Arvestused!A:C,2,FALSE)="","",VLOOKUP(B44,Arvestused!A:C,2,FALSE))</f>
        <v>EMV2</v>
      </c>
      <c r="D44" s="123" t="str">
        <f>IF(VLOOKUP(B44,Arvestused!A:C,3,FALSE)="","",VLOOKUP(B44,Arvestused!A:C,3,FALSE))</f>
        <v>EMV8</v>
      </c>
      <c r="E44" s="124" t="str">
        <f>CONCATENATE(VLOOKUP(B44,Startlist!B:H,3,FALSE)," / ",VLOOKUP(B44,Startlist!B:H,4,FALSE))</f>
        <v>Silver Sōmer / Nele Jalakas</v>
      </c>
      <c r="F44" s="125" t="str">
        <f>VLOOKUP(B44,Startlist!B:F,5,FALSE)</f>
        <v>EST</v>
      </c>
      <c r="G44" s="124" t="str">
        <f>VLOOKUP(B44,Startlist!B:H,7,FALSE)</f>
        <v>BMW E30</v>
      </c>
      <c r="H44" s="124" t="str">
        <f>VLOOKUP(B44,Startlist!B:H,6,FALSE)</f>
        <v>VILSPORT KLUBI MTÜ</v>
      </c>
      <c r="I44" s="126" t="str">
        <f>VLOOKUP(B44,Results!B:Q,10,FALSE)</f>
        <v> 8.05,3</v>
      </c>
    </row>
    <row r="45" spans="1:9" ht="15" customHeight="1">
      <c r="A45" s="122">
        <f t="shared" si="0"/>
        <v>38</v>
      </c>
      <c r="B45" s="140">
        <v>52</v>
      </c>
      <c r="C45" s="123" t="str">
        <f>IF(VLOOKUP(B45,Arvestused!A:C,2,FALSE)="","",VLOOKUP(B45,Arvestused!A:C,2,FALSE))</f>
        <v>EMV2</v>
      </c>
      <c r="D45" s="123" t="str">
        <f>IF(VLOOKUP(B45,Arvestused!A:C,3,FALSE)="","",VLOOKUP(B45,Arvestused!A:C,3,FALSE))</f>
        <v>EMV7</v>
      </c>
      <c r="E45" s="124" t="str">
        <f>CONCATENATE(VLOOKUP(B45,Startlist!B:H,3,FALSE)," / ",VLOOKUP(B45,Startlist!B:H,4,FALSE))</f>
        <v>Taavi Udevald / Madis Moor</v>
      </c>
      <c r="F45" s="125" t="str">
        <f>VLOOKUP(B45,Startlist!B:F,5,FALSE)</f>
        <v>EST</v>
      </c>
      <c r="G45" s="124" t="str">
        <f>VLOOKUP(B45,Startlist!B:H,7,FALSE)</f>
        <v>BMW Compact</v>
      </c>
      <c r="H45" s="124" t="str">
        <f>VLOOKUP(B45,Startlist!B:H,6,FALSE)</f>
        <v>KAUR MOTORSPORT</v>
      </c>
      <c r="I45" s="126" t="str">
        <f>VLOOKUP(B45,Results!B:Q,10,FALSE)</f>
        <v> 8.05,6</v>
      </c>
    </row>
    <row r="46" spans="1:9" ht="15" customHeight="1">
      <c r="A46" s="122">
        <f t="shared" si="0"/>
        <v>39</v>
      </c>
      <c r="B46" s="140">
        <v>59</v>
      </c>
      <c r="C46" s="123" t="str">
        <f>IF(VLOOKUP(B46,Arvestused!A:C,2,FALSE)="","",VLOOKUP(B46,Arvestused!A:C,2,FALSE))</f>
        <v>EMV2</v>
      </c>
      <c r="D46" s="123" t="str">
        <f>IF(VLOOKUP(B46,Arvestused!A:C,3,FALSE)="","",VLOOKUP(B46,Arvestused!A:C,3,FALSE))</f>
        <v>EMV10</v>
      </c>
      <c r="E46" s="124" t="str">
        <f>CONCATENATE(VLOOKUP(B46,Startlist!B:H,3,FALSE)," / ",VLOOKUP(B46,Startlist!B:H,4,FALSE))</f>
        <v>Taavi Niinemets / Esko Allika</v>
      </c>
      <c r="F46" s="125" t="str">
        <f>VLOOKUP(B46,Startlist!B:F,5,FALSE)</f>
        <v>EST</v>
      </c>
      <c r="G46" s="124" t="str">
        <f>VLOOKUP(B46,Startlist!B:H,7,FALSE)</f>
        <v>GAZ 51A</v>
      </c>
      <c r="H46" s="124" t="str">
        <f>VLOOKUP(B46,Startlist!B:H,6,FALSE)</f>
        <v>GAZ RALLIKLUBI</v>
      </c>
      <c r="I46" s="126" t="str">
        <f>VLOOKUP(B46,Results!B:Q,10,FALSE)</f>
        <v> 8.13,1</v>
      </c>
    </row>
    <row r="47" spans="1:9" ht="15" customHeight="1">
      <c r="A47" s="122">
        <f t="shared" si="0"/>
        <v>40</v>
      </c>
      <c r="B47" s="140">
        <v>46</v>
      </c>
      <c r="C47" s="123" t="str">
        <f>IF(VLOOKUP(B47,Arvestused!A:C,2,FALSE)="","",VLOOKUP(B47,Arvestused!A:C,2,FALSE))</f>
        <v>EMV2</v>
      </c>
      <c r="D47" s="123" t="str">
        <f>IF(VLOOKUP(B47,Arvestused!A:C,3,FALSE)="","",VLOOKUP(B47,Arvestused!A:C,3,FALSE))</f>
        <v>EMV8</v>
      </c>
      <c r="E47" s="124" t="str">
        <f>CONCATENATE(VLOOKUP(B47,Startlist!B:H,3,FALSE)," / ",VLOOKUP(B47,Startlist!B:H,4,FALSE))</f>
        <v>Imre Vanik / Janek Ojala</v>
      </c>
      <c r="F47" s="125" t="str">
        <f>VLOOKUP(B47,Startlist!B:F,5,FALSE)</f>
        <v>EST</v>
      </c>
      <c r="G47" s="124" t="str">
        <f>VLOOKUP(B47,Startlist!B:H,7,FALSE)</f>
        <v>Nissan Sunny</v>
      </c>
      <c r="H47" s="124" t="str">
        <f>VLOOKUP(B47,Startlist!B:H,6,FALSE)</f>
        <v>PROREHV RALLY TEAM</v>
      </c>
      <c r="I47" s="126" t="str">
        <f>VLOOKUP(B47,Results!B:Q,10,FALSE)</f>
        <v> 8.16,4</v>
      </c>
    </row>
    <row r="48" spans="1:9" ht="15" customHeight="1">
      <c r="A48" s="122">
        <f t="shared" si="0"/>
        <v>41</v>
      </c>
      <c r="B48" s="140">
        <v>61</v>
      </c>
      <c r="C48" s="123" t="str">
        <f>IF(VLOOKUP(B48,Arvestused!A:C,2,FALSE)="","",VLOOKUP(B48,Arvestused!A:C,2,FALSE))</f>
        <v>EMV2</v>
      </c>
      <c r="D48" s="123" t="str">
        <f>IF(VLOOKUP(B48,Arvestused!A:C,3,FALSE)="","",VLOOKUP(B48,Arvestused!A:C,3,FALSE))</f>
        <v>EMV10</v>
      </c>
      <c r="E48" s="124" t="str">
        <f>CONCATENATE(VLOOKUP(B48,Startlist!B:H,3,FALSE)," / ",VLOOKUP(B48,Startlist!B:H,4,FALSE))</f>
        <v>Rainer Tuberik / Raido Vetesina</v>
      </c>
      <c r="F48" s="125" t="str">
        <f>VLOOKUP(B48,Startlist!B:F,5,FALSE)</f>
        <v>EST</v>
      </c>
      <c r="G48" s="124" t="str">
        <f>VLOOKUP(B48,Startlist!B:H,7,FALSE)</f>
        <v>GAZ 51</v>
      </c>
      <c r="H48" s="124" t="str">
        <f>VLOOKUP(B48,Startlist!B:H,6,FALSE)</f>
        <v>GAZ RALLIKLUBI</v>
      </c>
      <c r="I48" s="126" t="str">
        <f>VLOOKUP(B48,Results!B:Q,10,FALSE)</f>
        <v> 8.34,8</v>
      </c>
    </row>
    <row r="49" spans="1:9" ht="15" customHeight="1">
      <c r="A49" s="122">
        <f t="shared" si="0"/>
        <v>42</v>
      </c>
      <c r="B49" s="140">
        <v>62</v>
      </c>
      <c r="C49" s="123" t="str">
        <f>IF(VLOOKUP(B49,Arvestused!A:C,2,FALSE)="","",VLOOKUP(B49,Arvestused!A:C,2,FALSE))</f>
        <v>EMV2</v>
      </c>
      <c r="D49" s="123" t="str">
        <f>IF(VLOOKUP(B49,Arvestused!A:C,3,FALSE)="","",VLOOKUP(B49,Arvestused!A:C,3,FALSE))</f>
        <v>EMV10</v>
      </c>
      <c r="E49" s="124" t="str">
        <f>CONCATENATE(VLOOKUP(B49,Startlist!B:H,3,FALSE)," / ",VLOOKUP(B49,Startlist!B:H,4,FALSE))</f>
        <v>Veiko Liukanen / Toivo Liukanen</v>
      </c>
      <c r="F49" s="125" t="str">
        <f>VLOOKUP(B49,Startlist!B:F,5,FALSE)</f>
        <v>EST</v>
      </c>
      <c r="G49" s="124" t="str">
        <f>VLOOKUP(B49,Startlist!B:H,7,FALSE)</f>
        <v>GAZ 51</v>
      </c>
      <c r="H49" s="124" t="str">
        <f>VLOOKUP(B49,Startlist!B:H,6,FALSE)</f>
        <v>MÄRJAMAA RALLY TEAM</v>
      </c>
      <c r="I49" s="126" t="str">
        <f>VLOOKUP(B49,Results!B:Q,10,FALSE)</f>
        <v> 8.37,4</v>
      </c>
    </row>
    <row r="50" spans="1:9" ht="15" customHeight="1">
      <c r="A50" s="122">
        <f>A49+1</f>
        <v>43</v>
      </c>
      <c r="B50" s="140">
        <v>45</v>
      </c>
      <c r="C50" s="123" t="str">
        <f>IF(VLOOKUP(B50,Arvestused!A:C,2,FALSE)="","",VLOOKUP(B50,Arvestused!A:C,2,FALSE))</f>
        <v>EMV2</v>
      </c>
      <c r="D50" s="123" t="str">
        <f>IF(VLOOKUP(B50,Arvestused!A:C,3,FALSE)="","",VLOOKUP(B50,Arvestused!A:C,3,FALSE))</f>
        <v>EMV9</v>
      </c>
      <c r="E50" s="124" t="str">
        <f>CONCATENATE(VLOOKUP(B50,Startlist!B:H,3,FALSE)," / ",VLOOKUP(B50,Startlist!B:H,4,FALSE))</f>
        <v>Raigo Vilbiks / Hellu Smorodin</v>
      </c>
      <c r="F50" s="125" t="str">
        <f>VLOOKUP(B50,Startlist!B:F,5,FALSE)</f>
        <v>EST</v>
      </c>
      <c r="G50" s="124" t="str">
        <f>VLOOKUP(B50,Startlist!B:H,7,FALSE)</f>
        <v>Lada Samara</v>
      </c>
      <c r="H50" s="124" t="str">
        <f>VLOOKUP(B50,Startlist!B:H,6,FALSE)</f>
        <v>KAUR MOTORSPORT</v>
      </c>
      <c r="I50" s="126" t="str">
        <f>VLOOKUP(B50,Results!B:Q,10,FALSE)</f>
        <v> 8.57,3</v>
      </c>
    </row>
    <row r="51" spans="1:9" ht="15" customHeight="1">
      <c r="A51" s="122">
        <f aca="true" t="shared" si="1" ref="A51:A56">A50+1</f>
        <v>44</v>
      </c>
      <c r="B51" s="140">
        <v>66</v>
      </c>
      <c r="C51" s="123" t="str">
        <f>IF(VLOOKUP(B51,Arvestused!A:C,2,FALSE)="","",VLOOKUP(B51,Arvestused!A:C,2,FALSE))</f>
        <v>EMV2</v>
      </c>
      <c r="D51" s="123" t="str">
        <f>IF(VLOOKUP(B51,Arvestused!A:C,3,FALSE)="","",VLOOKUP(B51,Arvestused!A:C,3,FALSE))</f>
        <v>EMV10</v>
      </c>
      <c r="E51" s="124" t="str">
        <f>CONCATENATE(VLOOKUP(B51,Startlist!B:H,3,FALSE)," / ",VLOOKUP(B51,Startlist!B:H,4,FALSE))</f>
        <v>Sten Randmaa / Birger Rasmussen</v>
      </c>
      <c r="F51" s="125" t="str">
        <f>VLOOKUP(B51,Startlist!B:F,5,FALSE)</f>
        <v>EST</v>
      </c>
      <c r="G51" s="124" t="str">
        <f>VLOOKUP(B51,Startlist!B:H,7,FALSE)</f>
        <v>GAZ 51</v>
      </c>
      <c r="H51" s="124" t="str">
        <f>VLOOKUP(B51,Startlist!B:H,6,FALSE)</f>
        <v>GAZ RALLIKLUBI</v>
      </c>
      <c r="I51" s="126" t="str">
        <f>VLOOKUP(B51,Results!B:Q,10,FALSE)</f>
        <v> 9.01,4</v>
      </c>
    </row>
    <row r="52" spans="1:9" ht="15" customHeight="1">
      <c r="A52" s="122">
        <f t="shared" si="1"/>
        <v>45</v>
      </c>
      <c r="B52" s="140">
        <v>47</v>
      </c>
      <c r="C52" s="123" t="str">
        <f>IF(VLOOKUP(B52,Arvestused!A:C,2,FALSE)="","",VLOOKUP(B52,Arvestused!A:C,2,FALSE))</f>
        <v>EMV2</v>
      </c>
      <c r="D52" s="123" t="str">
        <f>IF(VLOOKUP(B52,Arvestused!A:C,3,FALSE)="","",VLOOKUP(B52,Arvestused!A:C,3,FALSE))</f>
        <v>EMV8</v>
      </c>
      <c r="E52" s="124" t="str">
        <f>CONCATENATE(VLOOKUP(B52,Startlist!B:H,3,FALSE)," / ",VLOOKUP(B52,Startlist!B:H,4,FALSE))</f>
        <v>Robert Virves / Sander Pruul</v>
      </c>
      <c r="F52" s="125" t="str">
        <f>VLOOKUP(B52,Startlist!B:F,5,FALSE)</f>
        <v>EST</v>
      </c>
      <c r="G52" s="124" t="str">
        <f>VLOOKUP(B52,Startlist!B:H,7,FALSE)</f>
        <v>Opel Astra</v>
      </c>
      <c r="H52" s="124" t="str">
        <f>VLOOKUP(B52,Startlist!B:H,6,FALSE)</f>
        <v>PIHTLA RT</v>
      </c>
      <c r="I52" s="126" t="str">
        <f>VLOOKUP(B52,Results!B:Q,10,FALSE)</f>
        <v> 9.09,3</v>
      </c>
    </row>
    <row r="53" spans="1:9" ht="15" customHeight="1">
      <c r="A53" s="122">
        <f t="shared" si="1"/>
        <v>46</v>
      </c>
      <c r="B53" s="140">
        <v>64</v>
      </c>
      <c r="C53" s="123" t="str">
        <f>IF(VLOOKUP(B53,Arvestused!A:C,2,FALSE)="","",VLOOKUP(B53,Arvestused!A:C,2,FALSE))</f>
        <v>EMV2</v>
      </c>
      <c r="D53" s="123" t="str">
        <f>IF(VLOOKUP(B53,Arvestused!A:C,3,FALSE)="","",VLOOKUP(B53,Arvestused!A:C,3,FALSE))</f>
        <v>EMV10</v>
      </c>
      <c r="E53" s="124" t="str">
        <f>CONCATENATE(VLOOKUP(B53,Startlist!B:H,3,FALSE)," / ",VLOOKUP(B53,Startlist!B:H,4,FALSE))</f>
        <v>Janno Nuiamäe / Ats Nōlvak</v>
      </c>
      <c r="F53" s="125" t="str">
        <f>VLOOKUP(B53,Startlist!B:F,5,FALSE)</f>
        <v>EST</v>
      </c>
      <c r="G53" s="124" t="str">
        <f>VLOOKUP(B53,Startlist!B:H,7,FALSE)</f>
        <v>GAZ 51</v>
      </c>
      <c r="H53" s="124" t="str">
        <f>VLOOKUP(B53,Startlist!B:H,6,FALSE)</f>
        <v>GAZ RALLIKLUBI</v>
      </c>
      <c r="I53" s="126" t="str">
        <f>VLOOKUP(B53,Results!B:Q,10,FALSE)</f>
        <v> 9.17,3</v>
      </c>
    </row>
    <row r="54" spans="1:9" ht="15" customHeight="1">
      <c r="A54" s="122">
        <f t="shared" si="1"/>
        <v>47</v>
      </c>
      <c r="B54" s="140">
        <v>65</v>
      </c>
      <c r="C54" s="123" t="str">
        <f>IF(VLOOKUP(B54,Arvestused!A:C,2,FALSE)="","",VLOOKUP(B54,Arvestused!A:C,2,FALSE))</f>
        <v>EMV2</v>
      </c>
      <c r="D54" s="123" t="str">
        <f>IF(VLOOKUP(B54,Arvestused!A:C,3,FALSE)="","",VLOOKUP(B54,Arvestused!A:C,3,FALSE))</f>
        <v>EMV10</v>
      </c>
      <c r="E54" s="124" t="str">
        <f>CONCATENATE(VLOOKUP(B54,Startlist!B:H,3,FALSE)," / ",VLOOKUP(B54,Startlist!B:H,4,FALSE))</f>
        <v>Holger Enok / Mairo Ojaviir</v>
      </c>
      <c r="F54" s="125" t="str">
        <f>VLOOKUP(B54,Startlist!B:F,5,FALSE)</f>
        <v>EST</v>
      </c>
      <c r="G54" s="124" t="str">
        <f>VLOOKUP(B54,Startlist!B:H,7,FALSE)</f>
        <v>GAZ 53</v>
      </c>
      <c r="H54" s="124" t="str">
        <f>VLOOKUP(B54,Startlist!B:H,6,FALSE)</f>
        <v>MÄRJAMAA RALLY TEAM</v>
      </c>
      <c r="I54" s="126" t="str">
        <f>VLOOKUP(B54,Results!B:Q,10,FALSE)</f>
        <v> 9.21,4</v>
      </c>
    </row>
    <row r="55" spans="1:9" ht="15" customHeight="1">
      <c r="A55" s="122">
        <f t="shared" si="1"/>
        <v>48</v>
      </c>
      <c r="B55" s="140">
        <v>58</v>
      </c>
      <c r="C55" s="123" t="str">
        <f>IF(VLOOKUP(B55,Arvestused!A:C,2,FALSE)="","",VLOOKUP(B55,Arvestused!A:C,2,FALSE))</f>
        <v>EMV2</v>
      </c>
      <c r="D55" s="123" t="str">
        <f>IF(VLOOKUP(B55,Arvestused!A:C,3,FALSE)="","",VLOOKUP(B55,Arvestused!A:C,3,FALSE))</f>
        <v>EMV9</v>
      </c>
      <c r="E55" s="124" t="str">
        <f>CONCATENATE(VLOOKUP(B55,Startlist!B:H,3,FALSE)," / ",VLOOKUP(B55,Startlist!B:H,4,FALSE))</f>
        <v>Keiro Orgus / Ulvar Orgus</v>
      </c>
      <c r="F55" s="125" t="str">
        <f>VLOOKUP(B55,Startlist!B:F,5,FALSE)</f>
        <v>EST</v>
      </c>
      <c r="G55" s="124" t="str">
        <f>VLOOKUP(B55,Startlist!B:H,7,FALSE)</f>
        <v>Toyota Yaris</v>
      </c>
      <c r="H55" s="124" t="str">
        <f>VLOOKUP(B55,Startlist!B:H,6,FALSE)</f>
        <v>TIKKRI MOTORSPORT</v>
      </c>
      <c r="I55" s="126" t="str">
        <f>VLOOKUP(B55,Results!B:Q,10,FALSE)</f>
        <v>10.41,7</v>
      </c>
    </row>
    <row r="56" spans="1:9" ht="15" customHeight="1">
      <c r="A56" s="122">
        <f t="shared" si="1"/>
        <v>49</v>
      </c>
      <c r="B56" s="140">
        <v>7</v>
      </c>
      <c r="C56" s="123" t="str">
        <f>IF(VLOOKUP(B56,Arvestused!A:C,2,FALSE)="","",VLOOKUP(B56,Arvestused!A:C,2,FALSE))</f>
        <v>EMV1</v>
      </c>
      <c r="D56" s="123" t="str">
        <f>IF(VLOOKUP(B56,Arvestused!A:C,3,FALSE)="","",VLOOKUP(B56,Arvestused!A:C,3,FALSE))</f>
        <v>EMV3</v>
      </c>
      <c r="E56" s="124" t="str">
        <f>CONCATENATE(VLOOKUP(B56,Startlist!B:H,3,FALSE)," / ",VLOOKUP(B56,Startlist!B:H,4,FALSE))</f>
        <v>Janis Berkis / Edgars Ceporjus</v>
      </c>
      <c r="F56" s="125" t="str">
        <f>VLOOKUP(B56,Startlist!B:F,5,FALSE)</f>
        <v>LAT</v>
      </c>
      <c r="G56" s="124" t="str">
        <f>VLOOKUP(B56,Startlist!B:H,7,FALSE)</f>
        <v>Ford Fiesta</v>
      </c>
      <c r="H56" s="124" t="str">
        <f>VLOOKUP(B56,Startlist!B:H,6,FALSE)</f>
        <v>NEIKSANS RALLYSPORT</v>
      </c>
      <c r="I56" s="126" t="str">
        <f>VLOOKUP(B56,Results!B:Q,10,FALSE)</f>
        <v>14.48,3</v>
      </c>
    </row>
  </sheetData>
  <sheetProtection/>
  <autoFilter ref="A7:I50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ySplit="1" topLeftCell="A2" activePane="bottomLeft" state="frozen"/>
      <selection pane="topLeft" activeCell="D14" sqref="D14"/>
      <selection pane="bottomLeft" activeCell="D17" sqref="D17"/>
    </sheetView>
  </sheetViews>
  <sheetFormatPr defaultColWidth="9.140625" defaultRowHeight="12.75"/>
  <cols>
    <col min="1" max="1" width="7.00390625" style="242" customWidth="1"/>
    <col min="2" max="3" width="11.00390625" style="242" customWidth="1"/>
    <col min="4" max="4" width="11.28125" style="242" customWidth="1"/>
    <col min="5" max="5" width="44.8515625" style="242" customWidth="1"/>
    <col min="6" max="16384" width="9.140625" style="242" customWidth="1"/>
  </cols>
  <sheetData>
    <row r="1" spans="1:5" ht="15">
      <c r="A1" s="245" t="s">
        <v>194</v>
      </c>
      <c r="B1" s="245" t="s">
        <v>195</v>
      </c>
      <c r="C1" s="245" t="s">
        <v>196</v>
      </c>
      <c r="D1" s="245" t="s">
        <v>197</v>
      </c>
      <c r="E1" s="245" t="s">
        <v>198</v>
      </c>
    </row>
    <row r="2" spans="1:6" ht="15">
      <c r="A2" s="243">
        <v>1</v>
      </c>
      <c r="B2" s="241" t="s">
        <v>184</v>
      </c>
      <c r="C2" s="241"/>
      <c r="D2" s="243" t="s">
        <v>90</v>
      </c>
      <c r="E2" s="244" t="str">
        <f>VLOOKUP(A2,Startlist!B:E,3,FALSE)&amp;"/"&amp;VLOOKUP(A2,Startlist!B:E,4,FALSE)</f>
        <v>Valerii Gorban/Sergei Larens</v>
      </c>
      <c r="F2" s="242">
        <f>IF(VLOOKUP(A2,Startlist!B:C,2,FALSE)=D2,"","ERINEV")</f>
      </c>
    </row>
    <row r="3" spans="1:6" ht="15">
      <c r="A3" s="243">
        <v>2</v>
      </c>
      <c r="B3" s="241" t="s">
        <v>184</v>
      </c>
      <c r="C3" s="241"/>
      <c r="D3" s="243" t="s">
        <v>90</v>
      </c>
      <c r="E3" s="244" t="str">
        <f>VLOOKUP(A3,Startlist!B:E,3,FALSE)&amp;"/"&amp;VLOOKUP(A3,Startlist!B:E,4,FALSE)</f>
        <v>Georg Gross/Raigo Mōlder</v>
      </c>
      <c r="F3" s="242">
        <f>IF(VLOOKUP(A3,Startlist!B:C,2,FALSE)=D3,"","ERINEV")</f>
      </c>
    </row>
    <row r="4" spans="1:6" ht="15">
      <c r="A4" s="243">
        <v>3</v>
      </c>
      <c r="B4" s="241" t="s">
        <v>184</v>
      </c>
      <c r="C4" s="241"/>
      <c r="D4" s="243" t="s">
        <v>90</v>
      </c>
      <c r="E4" s="244" t="str">
        <f>VLOOKUP(A4,Startlist!B:E,3,FALSE)&amp;"/"&amp;VLOOKUP(A4,Startlist!B:E,4,FALSE)</f>
        <v>Egon Kaur/Rasmus Vesiloo</v>
      </c>
      <c r="F4" s="242">
        <f>IF(VLOOKUP(A4,Startlist!B:C,2,FALSE)=D4,"","ERINEV")</f>
      </c>
    </row>
    <row r="5" spans="1:6" ht="15">
      <c r="A5" s="243">
        <v>4</v>
      </c>
      <c r="B5" s="241" t="s">
        <v>184</v>
      </c>
      <c r="C5" s="241"/>
      <c r="D5" s="243" t="s">
        <v>90</v>
      </c>
      <c r="E5" s="244" t="str">
        <f>VLOOKUP(A5,Startlist!B:E,3,FALSE)&amp;"/"&amp;VLOOKUP(A5,Startlist!B:E,4,FALSE)</f>
        <v>Rainer Aus/Simo Koskinen</v>
      </c>
      <c r="F5" s="242">
        <f>IF(VLOOKUP(A5,Startlist!B:C,2,FALSE)=D5,"","ERINEV")</f>
      </c>
    </row>
    <row r="6" spans="1:6" ht="15">
      <c r="A6" s="243">
        <v>5</v>
      </c>
      <c r="B6" s="241" t="s">
        <v>184</v>
      </c>
      <c r="C6" s="241"/>
      <c r="D6" s="243" t="s">
        <v>90</v>
      </c>
      <c r="E6" s="244" t="str">
        <f>VLOOKUP(A6,Startlist!B:E,3,FALSE)&amp;"/"&amp;VLOOKUP(A6,Startlist!B:E,4,FALSE)</f>
        <v>Roland Murakas/Kalle Adler</v>
      </c>
      <c r="F6" s="242">
        <f>IF(VLOOKUP(A6,Startlist!B:C,2,FALSE)=D6,"","ERINEV")</f>
      </c>
    </row>
    <row r="7" spans="1:6" ht="15">
      <c r="A7" s="243">
        <v>6</v>
      </c>
      <c r="B7" s="241" t="s">
        <v>184</v>
      </c>
      <c r="C7" s="241" t="s">
        <v>186</v>
      </c>
      <c r="D7" s="243" t="s">
        <v>84</v>
      </c>
      <c r="E7" s="244" t="str">
        <f>VLOOKUP(A7,Startlist!B:E,3,FALSE)&amp;"/"&amp;VLOOKUP(A7,Startlist!B:E,4,FALSE)</f>
        <v>Ranno Bundsen/Robert Loshtshenikov</v>
      </c>
      <c r="F7" s="242">
        <f>IF(VLOOKUP(A7,Startlist!B:C,2,FALSE)=D7,"","ERINEV")</f>
      </c>
    </row>
    <row r="8" spans="1:6" ht="15">
      <c r="A8" s="243">
        <v>7</v>
      </c>
      <c r="B8" s="241" t="s">
        <v>184</v>
      </c>
      <c r="C8" s="241" t="s">
        <v>185</v>
      </c>
      <c r="D8" s="243" t="s">
        <v>87</v>
      </c>
      <c r="E8" s="244" t="str">
        <f>VLOOKUP(A8,Startlist!B:E,3,FALSE)&amp;"/"&amp;VLOOKUP(A8,Startlist!B:E,4,FALSE)</f>
        <v>Janis Berkis/Edgars Ceporjus</v>
      </c>
      <c r="F8" s="242">
        <f>IF(VLOOKUP(A8,Startlist!B:C,2,FALSE)=D8,"","ERINEV")</f>
      </c>
    </row>
    <row r="9" spans="1:6" ht="15">
      <c r="A9" s="243">
        <v>8</v>
      </c>
      <c r="B9" s="241" t="s">
        <v>184</v>
      </c>
      <c r="C9" s="241" t="s">
        <v>185</v>
      </c>
      <c r="D9" s="243" t="s">
        <v>87</v>
      </c>
      <c r="E9" s="244" t="str">
        <f>VLOOKUP(A9,Startlist!B:E,3,FALSE)&amp;"/"&amp;VLOOKUP(A9,Startlist!B:E,4,FALSE)</f>
        <v>Radik Shaymiev/Maxim Tsvetkov</v>
      </c>
      <c r="F9" s="242">
        <f>IF(VLOOKUP(A9,Startlist!B:C,2,FALSE)=D9,"","ERINEV")</f>
      </c>
    </row>
    <row r="10" spans="1:6" ht="15">
      <c r="A10" s="243">
        <v>9</v>
      </c>
      <c r="B10" s="241" t="s">
        <v>184</v>
      </c>
      <c r="C10" s="241"/>
      <c r="D10" s="243" t="s">
        <v>90</v>
      </c>
      <c r="E10" s="244" t="str">
        <f>VLOOKUP(A10,Startlist!B:E,3,FALSE)&amp;"/"&amp;VLOOKUP(A10,Startlist!B:E,4,FALSE)</f>
        <v>Priit Koik/Silver Simm</v>
      </c>
      <c r="F10" s="242">
        <f>IF(VLOOKUP(A10,Startlist!B:C,2,FALSE)=D10,"","ERINEV")</f>
      </c>
    </row>
    <row r="11" spans="1:6" ht="15">
      <c r="A11" s="243">
        <v>10</v>
      </c>
      <c r="B11" s="241" t="s">
        <v>184</v>
      </c>
      <c r="C11" s="241" t="s">
        <v>185</v>
      </c>
      <c r="D11" s="243" t="s">
        <v>87</v>
      </c>
      <c r="E11" s="244" t="str">
        <f>VLOOKUP(A11,Startlist!B:E,3,FALSE)&amp;"/"&amp;VLOOKUP(A11,Startlist!B:E,4,FALSE)</f>
        <v>Hendrik Kers/Mihkel Kapp</v>
      </c>
      <c r="F11" s="242">
        <f>IF(VLOOKUP(A11,Startlist!B:C,2,FALSE)=D11,"","ERINEV")</f>
      </c>
    </row>
    <row r="12" spans="1:6" ht="15">
      <c r="A12" s="243">
        <v>11</v>
      </c>
      <c r="B12" s="241" t="s">
        <v>184</v>
      </c>
      <c r="C12" s="241" t="s">
        <v>185</v>
      </c>
      <c r="D12" s="243" t="s">
        <v>87</v>
      </c>
      <c r="E12" s="244" t="str">
        <f>VLOOKUP(A12,Startlist!B:E,3,FALSE)&amp;"/"&amp;VLOOKUP(A12,Startlist!B:E,4,FALSE)</f>
        <v>Allan Popov/Aleksei Krylov</v>
      </c>
      <c r="F12" s="242">
        <f>IF(VLOOKUP(A12,Startlist!B:C,2,FALSE)=D12,"","ERINEV")</f>
      </c>
    </row>
    <row r="13" spans="1:6" ht="15">
      <c r="A13" s="243">
        <v>12</v>
      </c>
      <c r="B13" s="241" t="s">
        <v>184</v>
      </c>
      <c r="C13" s="241" t="s">
        <v>185</v>
      </c>
      <c r="D13" s="243" t="s">
        <v>87</v>
      </c>
      <c r="E13" s="244" t="str">
        <f>VLOOKUP(A13,Startlist!B:E,3,FALSE)&amp;"/"&amp;VLOOKUP(A13,Startlist!B:E,4,FALSE)</f>
        <v>Denis Rostilov/Aleksey Kurnosov</v>
      </c>
      <c r="F13" s="242">
        <f>IF(VLOOKUP(A13,Startlist!B:C,2,FALSE)=D13,"","ERINEV")</f>
      </c>
    </row>
    <row r="14" spans="1:6" ht="15">
      <c r="A14" s="243">
        <v>14</v>
      </c>
      <c r="B14" s="241" t="s">
        <v>187</v>
      </c>
      <c r="C14" s="241"/>
      <c r="D14" s="243" t="s">
        <v>169</v>
      </c>
      <c r="E14" s="244" t="str">
        <f>VLOOKUP(A14,Startlist!B:E,3,FALSE)&amp;"/"&amp;VLOOKUP(A14,Startlist!B:E,4,FALSE)</f>
        <v>Raul Hernandez Hernandez/Rogelio Penate Lopez</v>
      </c>
      <c r="F14" s="242">
        <f>IF(VLOOKUP(A14,Startlist!B:C,2,FALSE)=D14,"","ERINEV")</f>
      </c>
    </row>
    <row r="15" spans="1:6" ht="15">
      <c r="A15" s="243">
        <v>16</v>
      </c>
      <c r="B15" s="241" t="s">
        <v>187</v>
      </c>
      <c r="C15" s="241" t="s">
        <v>188</v>
      </c>
      <c r="D15" s="243" t="s">
        <v>83</v>
      </c>
      <c r="E15" s="244" t="str">
        <f>VLOOKUP(A15,Startlist!B:E,3,FALSE)&amp;"/"&amp;VLOOKUP(A15,Startlist!B:E,4,FALSE)</f>
        <v>Gregor Jeets/Kuldar Sikk</v>
      </c>
      <c r="F15" s="242">
        <f>IF(VLOOKUP(A15,Startlist!B:C,2,FALSE)=D15,"","ERINEV")</f>
      </c>
    </row>
    <row r="16" spans="1:6" ht="15">
      <c r="A16" s="243">
        <v>17</v>
      </c>
      <c r="B16" s="241" t="s">
        <v>187</v>
      </c>
      <c r="C16" s="241"/>
      <c r="D16" s="243" t="s">
        <v>169</v>
      </c>
      <c r="E16" s="244" t="str">
        <f>VLOOKUP(A16,Startlist!B:E,3,FALSE)&amp;"/"&amp;VLOOKUP(A16,Startlist!B:E,4,FALSE)</f>
        <v>Alexander Kudryavtsev/Volodymyr Korsia</v>
      </c>
      <c r="F16" s="242">
        <f>IF(VLOOKUP(A16,Startlist!B:C,2,FALSE)=D16,"","ERINEV")</f>
      </c>
    </row>
    <row r="17" spans="1:6" ht="15">
      <c r="A17" s="243">
        <v>18</v>
      </c>
      <c r="B17" s="241" t="s">
        <v>187</v>
      </c>
      <c r="C17" s="241" t="s">
        <v>188</v>
      </c>
      <c r="D17" s="243" t="s">
        <v>83</v>
      </c>
      <c r="E17" s="244" t="str">
        <f>VLOOKUP(A17,Startlist!B:E,3,FALSE)&amp;"/"&amp;VLOOKUP(A17,Startlist!B:E,4,FALSE)</f>
        <v>Kaspar Kasari/Hannes Kuusmaa</v>
      </c>
      <c r="F17" s="242">
        <f>IF(VLOOKUP(A17,Startlist!B:C,2,FALSE)=D17,"","ERINEV")</f>
      </c>
    </row>
    <row r="18" spans="1:6" ht="15">
      <c r="A18" s="243">
        <v>19</v>
      </c>
      <c r="B18" s="241" t="s">
        <v>187</v>
      </c>
      <c r="C18" s="241" t="s">
        <v>188</v>
      </c>
      <c r="D18" s="243" t="s">
        <v>83</v>
      </c>
      <c r="E18" s="244" t="str">
        <f>VLOOKUP(A18,Startlist!B:E,3,FALSE)&amp;"/"&amp;VLOOKUP(A18,Startlist!B:E,4,FALSE)</f>
        <v>Oliver Ojaperv/Jarno Talve</v>
      </c>
      <c r="F18" s="242">
        <f>IF(VLOOKUP(A18,Startlist!B:C,2,FALSE)=D18,"","ERINEV")</f>
      </c>
    </row>
    <row r="19" spans="1:6" ht="15">
      <c r="A19" s="243">
        <v>20</v>
      </c>
      <c r="B19" s="241" t="s">
        <v>187</v>
      </c>
      <c r="C19" s="241" t="s">
        <v>188</v>
      </c>
      <c r="D19" s="243" t="s">
        <v>83</v>
      </c>
      <c r="E19" s="244" t="str">
        <f>VLOOKUP(A19,Startlist!B:E,3,FALSE)&amp;"/"&amp;VLOOKUP(A19,Startlist!B:E,4,FALSE)</f>
        <v>Rasmus Uustulnd/Kauri Pannas</v>
      </c>
      <c r="F19" s="242">
        <f>IF(VLOOKUP(A19,Startlist!B:C,2,FALSE)=D19,"","ERINEV")</f>
      </c>
    </row>
    <row r="20" spans="1:6" ht="15">
      <c r="A20" s="243">
        <v>21</v>
      </c>
      <c r="B20" s="241" t="s">
        <v>187</v>
      </c>
      <c r="C20" s="241" t="s">
        <v>188</v>
      </c>
      <c r="D20" s="243" t="s">
        <v>83</v>
      </c>
      <c r="E20" s="244" t="str">
        <f>VLOOKUP(A20,Startlist!B:E,3,FALSE)&amp;"/"&amp;VLOOKUP(A20,Startlist!B:E,4,FALSE)</f>
        <v>Roland Poom/Ken Järveoja</v>
      </c>
      <c r="F20" s="242">
        <f>IF(VLOOKUP(A20,Startlist!B:C,2,FALSE)=D20,"","ERINEV")</f>
      </c>
    </row>
    <row r="21" spans="1:6" ht="15">
      <c r="A21" s="243">
        <v>22</v>
      </c>
      <c r="B21" s="241" t="s">
        <v>187</v>
      </c>
      <c r="C21" s="241" t="s">
        <v>188</v>
      </c>
      <c r="D21" s="243" t="s">
        <v>83</v>
      </c>
      <c r="E21" s="244" t="str">
        <f>VLOOKUP(A21,Startlist!B:E,3,FALSE)&amp;"/"&amp;VLOOKUP(A21,Startlist!B:E,4,FALSE)</f>
        <v>Ken Torn/Aleks Lesk</v>
      </c>
      <c r="F21" s="242">
        <f>IF(VLOOKUP(A21,Startlist!B:C,2,FALSE)=D21,"","ERINEV")</f>
      </c>
    </row>
    <row r="22" spans="1:6" ht="15">
      <c r="A22" s="243">
        <v>23</v>
      </c>
      <c r="B22" s="241" t="s">
        <v>184</v>
      </c>
      <c r="C22" s="241" t="s">
        <v>185</v>
      </c>
      <c r="D22" s="243" t="s">
        <v>87</v>
      </c>
      <c r="E22" s="244" t="str">
        <f>VLOOKUP(A22,Startlist!B:E,3,FALSE)&amp;"/"&amp;VLOOKUP(A22,Startlist!B:E,4,FALSE)</f>
        <v>Aleksei Semenov/Sergei Iakimenko</v>
      </c>
      <c r="F22" s="242">
        <f>IF(VLOOKUP(A22,Startlist!B:C,2,FALSE)=D22,"","ERINEV")</f>
      </c>
    </row>
    <row r="23" spans="1:6" ht="15">
      <c r="A23" s="243">
        <v>24</v>
      </c>
      <c r="B23" s="241" t="s">
        <v>184</v>
      </c>
      <c r="C23" s="241" t="s">
        <v>185</v>
      </c>
      <c r="D23" s="243" t="s">
        <v>87</v>
      </c>
      <c r="E23" s="244" t="str">
        <f>VLOOKUP(A23,Startlist!B:E,3,FALSE)&amp;"/"&amp;VLOOKUP(A23,Startlist!B:E,4,FALSE)</f>
        <v>Alexander Mikhailov/Alexey Bashmakov</v>
      </c>
      <c r="F23" s="242">
        <f>IF(VLOOKUP(A23,Startlist!B:C,2,FALSE)=D23,"","ERINEV")</f>
      </c>
    </row>
    <row r="24" spans="1:6" ht="15">
      <c r="A24" s="243">
        <v>25</v>
      </c>
      <c r="B24" s="241" t="s">
        <v>184</v>
      </c>
      <c r="C24" s="241" t="s">
        <v>186</v>
      </c>
      <c r="D24" s="243" t="s">
        <v>84</v>
      </c>
      <c r="E24" s="244" t="str">
        <f>VLOOKUP(A24,Startlist!B:E,3,FALSE)&amp;"/"&amp;VLOOKUP(A24,Startlist!B:E,4,FALSE)</f>
        <v>Emils Blums/Didzis Eglitis</v>
      </c>
      <c r="F24" s="242">
        <f>IF(VLOOKUP(A24,Startlist!B:C,2,FALSE)=D24,"","ERINEV")</f>
      </c>
    </row>
    <row r="25" spans="1:6" ht="15">
      <c r="A25" s="243">
        <v>26</v>
      </c>
      <c r="B25" s="241" t="s">
        <v>187</v>
      </c>
      <c r="C25" s="241" t="s">
        <v>189</v>
      </c>
      <c r="D25" s="243" t="s">
        <v>85</v>
      </c>
      <c r="E25" s="244" t="str">
        <f>VLOOKUP(A25,Startlist!B:E,3,FALSE)&amp;"/"&amp;VLOOKUP(A25,Startlist!B:E,4,FALSE)</f>
        <v>Marko Ringenberg/Allar Heina</v>
      </c>
      <c r="F25" s="242">
        <f>IF(VLOOKUP(A25,Startlist!B:C,2,FALSE)=D25,"","ERINEV")</f>
      </c>
    </row>
    <row r="26" spans="1:6" ht="15">
      <c r="A26" s="243">
        <v>27</v>
      </c>
      <c r="B26" s="241" t="s">
        <v>187</v>
      </c>
      <c r="C26" s="241" t="s">
        <v>189</v>
      </c>
      <c r="D26" s="243" t="s">
        <v>85</v>
      </c>
      <c r="E26" s="244" t="str">
        <f>VLOOKUP(A26,Startlist!B:E,3,FALSE)&amp;"/"&amp;VLOOKUP(A26,Startlist!B:E,4,FALSE)</f>
        <v>Mario Jürimäe/Martin Valter</v>
      </c>
      <c r="F26" s="242">
        <f>IF(VLOOKUP(A26,Startlist!B:C,2,FALSE)=D26,"","ERINEV")</f>
      </c>
    </row>
    <row r="27" spans="1:6" ht="15">
      <c r="A27" s="243">
        <v>28</v>
      </c>
      <c r="B27" s="241" t="s">
        <v>187</v>
      </c>
      <c r="C27" s="241" t="s">
        <v>190</v>
      </c>
      <c r="D27" s="243" t="s">
        <v>86</v>
      </c>
      <c r="E27" s="244" t="str">
        <f>VLOOKUP(A27,Startlist!B:E,3,FALSE)&amp;"/"&amp;VLOOKUP(A27,Startlist!B:E,4,FALSE)</f>
        <v>Karel Tölp/Martin Vihmann</v>
      </c>
      <c r="F27" s="242">
        <f>IF(VLOOKUP(A27,Startlist!B:C,2,FALSE)=D27,"","ERINEV")</f>
      </c>
    </row>
    <row r="28" spans="1:6" ht="15">
      <c r="A28" s="243">
        <v>29</v>
      </c>
      <c r="B28" s="241" t="s">
        <v>187</v>
      </c>
      <c r="C28" s="241" t="s">
        <v>190</v>
      </c>
      <c r="D28" s="243" t="s">
        <v>86</v>
      </c>
      <c r="E28" s="244" t="str">
        <f>VLOOKUP(A28,Startlist!B:E,3,FALSE)&amp;"/"&amp;VLOOKUP(A28,Startlist!B:E,4,FALSE)</f>
        <v>David Sultanjants/Siim Oja</v>
      </c>
      <c r="F28" s="242">
        <f>IF(VLOOKUP(A28,Startlist!B:C,2,FALSE)=D28,"","ERINEV")</f>
      </c>
    </row>
    <row r="29" spans="1:6" ht="15">
      <c r="A29" s="243">
        <v>30</v>
      </c>
      <c r="B29" s="241" t="s">
        <v>187</v>
      </c>
      <c r="C29" s="241" t="s">
        <v>190</v>
      </c>
      <c r="D29" s="243" t="s">
        <v>86</v>
      </c>
      <c r="E29" s="244" t="str">
        <f>VLOOKUP(A29,Startlist!B:E,3,FALSE)&amp;"/"&amp;VLOOKUP(A29,Startlist!B:E,4,FALSE)</f>
        <v>Kristo Subi/Erik Vaasa</v>
      </c>
      <c r="F29" s="242">
        <f>IF(VLOOKUP(A29,Startlist!B:C,2,FALSE)=D29,"","ERINEV")</f>
      </c>
    </row>
    <row r="30" spans="1:6" ht="15">
      <c r="A30" s="243">
        <v>31</v>
      </c>
      <c r="B30" s="241" t="s">
        <v>187</v>
      </c>
      <c r="C30" s="241" t="s">
        <v>189</v>
      </c>
      <c r="D30" s="243" t="s">
        <v>85</v>
      </c>
      <c r="E30" s="244" t="str">
        <f>VLOOKUP(A30,Startlist!B:E,3,FALSE)&amp;"/"&amp;VLOOKUP(A30,Startlist!B:E,4,FALSE)</f>
        <v>Madis Vanaselja/Jarmo Liivak</v>
      </c>
      <c r="F30" s="242">
        <f>IF(VLOOKUP(A30,Startlist!B:C,2,FALSE)=D30,"","ERINEV")</f>
      </c>
    </row>
    <row r="31" spans="1:6" ht="15">
      <c r="A31" s="243">
        <v>32</v>
      </c>
      <c r="B31" s="241" t="s">
        <v>187</v>
      </c>
      <c r="C31" s="241" t="s">
        <v>192</v>
      </c>
      <c r="D31" s="243" t="s">
        <v>92</v>
      </c>
      <c r="E31" s="244" t="str">
        <f>VLOOKUP(A31,Startlist!B:E,3,FALSE)&amp;"/"&amp;VLOOKUP(A31,Startlist!B:E,4,FALSE)</f>
        <v>Martin Saar/Karol Pert</v>
      </c>
      <c r="F31" s="242">
        <f>IF(VLOOKUP(A31,Startlist!B:C,2,FALSE)=D31,"","ERINEV")</f>
      </c>
    </row>
    <row r="32" spans="1:6" ht="15">
      <c r="A32" s="243">
        <v>33</v>
      </c>
      <c r="B32" s="241" t="s">
        <v>187</v>
      </c>
      <c r="C32" s="241" t="s">
        <v>192</v>
      </c>
      <c r="D32" s="243" t="s">
        <v>92</v>
      </c>
      <c r="E32" s="244" t="str">
        <f>VLOOKUP(A32,Startlist!B:E,3,FALSE)&amp;"/"&amp;VLOOKUP(A32,Startlist!B:E,4,FALSE)</f>
        <v>Lembit Soe/Kalle Ahu</v>
      </c>
      <c r="F32" s="242">
        <f>IF(VLOOKUP(A32,Startlist!B:C,2,FALSE)=D32,"","ERINEV")</f>
      </c>
    </row>
    <row r="33" spans="1:6" ht="15">
      <c r="A33" s="243">
        <v>34</v>
      </c>
      <c r="B33" s="241" t="s">
        <v>184</v>
      </c>
      <c r="C33" s="241" t="s">
        <v>186</v>
      </c>
      <c r="D33" s="243" t="s">
        <v>84</v>
      </c>
      <c r="E33" s="244" t="str">
        <f>VLOOKUP(A33,Startlist!B:E,3,FALSE)&amp;"/"&amp;VLOOKUP(A33,Startlist!B:E,4,FALSE)</f>
        <v>Siim Aas/Vallo Vahesaar</v>
      </c>
      <c r="F33" s="242">
        <f>IF(VLOOKUP(A33,Startlist!B:C,2,FALSE)=D33,"","ERINEV")</f>
      </c>
    </row>
    <row r="34" spans="1:6" ht="15">
      <c r="A34" s="243">
        <v>35</v>
      </c>
      <c r="B34" s="241" t="s">
        <v>187</v>
      </c>
      <c r="C34" s="241" t="s">
        <v>189</v>
      </c>
      <c r="D34" s="243" t="s">
        <v>85</v>
      </c>
      <c r="E34" s="244" t="str">
        <f>VLOOKUP(A34,Startlist!B:E,3,FALSE)&amp;"/"&amp;VLOOKUP(A34,Startlist!B:E,4,FALSE)</f>
        <v>Raiko Aru/Veiko Kullamäe</v>
      </c>
      <c r="F34" s="242">
        <f>IF(VLOOKUP(A34,Startlist!B:C,2,FALSE)=D34,"","ERINEV")</f>
      </c>
    </row>
    <row r="35" spans="1:6" ht="15">
      <c r="A35" s="243">
        <v>36</v>
      </c>
      <c r="B35" s="241" t="s">
        <v>184</v>
      </c>
      <c r="C35" s="241" t="s">
        <v>186</v>
      </c>
      <c r="D35" s="243" t="s">
        <v>84</v>
      </c>
      <c r="E35" s="244" t="str">
        <f>VLOOKUP(A35,Startlist!B:E,3,FALSE)&amp;"/"&amp;VLOOKUP(A35,Startlist!B:E,4,FALSE)</f>
        <v>Henri Franke/Arvo Liimann</v>
      </c>
      <c r="F35" s="242">
        <f>IF(VLOOKUP(A35,Startlist!B:C,2,FALSE)=D35,"","ERINEV")</f>
      </c>
    </row>
    <row r="36" spans="1:6" ht="15">
      <c r="A36" s="243">
        <v>37</v>
      </c>
      <c r="B36" s="241" t="s">
        <v>184</v>
      </c>
      <c r="C36" s="241" t="s">
        <v>186</v>
      </c>
      <c r="D36" s="243" t="s">
        <v>84</v>
      </c>
      <c r="E36" s="244" t="str">
        <f>VLOOKUP(A36,Startlist!B:E,3,FALSE)&amp;"/"&amp;VLOOKUP(A36,Startlist!B:E,4,FALSE)</f>
        <v>Volodimir Volkov/Oleksandr Gorbik</v>
      </c>
      <c r="F36" s="242">
        <f>IF(VLOOKUP(A36,Startlist!B:C,2,FALSE)=D36,"","ERINEV")</f>
      </c>
    </row>
    <row r="37" spans="1:6" ht="15">
      <c r="A37" s="243">
        <v>39</v>
      </c>
      <c r="B37" s="241" t="s">
        <v>187</v>
      </c>
      <c r="C37" s="241" t="s">
        <v>190</v>
      </c>
      <c r="D37" s="243" t="s">
        <v>86</v>
      </c>
      <c r="E37" s="244" t="str">
        <f>VLOOKUP(A37,Startlist!B:E,3,FALSE)&amp;"/"&amp;VLOOKUP(A37,Startlist!B:E,4,FALSE)</f>
        <v>Rico Rodi/Risto Märtson</v>
      </c>
      <c r="F37" s="242">
        <f>IF(VLOOKUP(A37,Startlist!B:C,2,FALSE)=D37,"","ERINEV")</f>
      </c>
    </row>
    <row r="38" spans="1:6" ht="15">
      <c r="A38" s="243">
        <v>41</v>
      </c>
      <c r="B38" s="241" t="s">
        <v>187</v>
      </c>
      <c r="C38" s="241" t="s">
        <v>192</v>
      </c>
      <c r="D38" s="243" t="s">
        <v>92</v>
      </c>
      <c r="E38" s="244" t="str">
        <f>VLOOKUP(A38,Startlist!B:E,3,FALSE)&amp;"/"&amp;VLOOKUP(A38,Startlist!B:E,4,FALSE)</f>
        <v>Silver Sōmer/Nele Jalakas</v>
      </c>
      <c r="F38" s="242">
        <f>IF(VLOOKUP(A38,Startlist!B:C,2,FALSE)=D38,"","ERINEV")</f>
      </c>
    </row>
    <row r="39" spans="1:6" ht="15">
      <c r="A39" s="243">
        <v>42</v>
      </c>
      <c r="B39" s="241" t="s">
        <v>187</v>
      </c>
      <c r="C39" s="241" t="s">
        <v>189</v>
      </c>
      <c r="D39" s="243" t="s">
        <v>85</v>
      </c>
      <c r="E39" s="244" t="str">
        <f>VLOOKUP(A39,Startlist!B:E,3,FALSE)&amp;"/"&amp;VLOOKUP(A39,Startlist!B:E,4,FALSE)</f>
        <v>Ott Mesikäpp/Jaanus Hōbemägi</v>
      </c>
      <c r="F39" s="242">
        <f>IF(VLOOKUP(A39,Startlist!B:C,2,FALSE)=D39,"","ERINEV")</f>
      </c>
    </row>
    <row r="40" spans="1:6" ht="15">
      <c r="A40" s="243">
        <v>43</v>
      </c>
      <c r="B40" s="241" t="s">
        <v>187</v>
      </c>
      <c r="C40" s="241" t="s">
        <v>190</v>
      </c>
      <c r="D40" s="243" t="s">
        <v>86</v>
      </c>
      <c r="E40" s="244" t="str">
        <f>VLOOKUP(A40,Startlist!B:E,3,FALSE)&amp;"/"&amp;VLOOKUP(A40,Startlist!B:E,4,FALSE)</f>
        <v>Karmo Karelson/Tanel Kasesalu</v>
      </c>
      <c r="F40" s="242">
        <f>IF(VLOOKUP(A40,Startlist!B:C,2,FALSE)=D40,"","ERINEV")</f>
      </c>
    </row>
    <row r="41" spans="1:6" ht="15">
      <c r="A41" s="243">
        <v>44</v>
      </c>
      <c r="B41" s="241" t="s">
        <v>187</v>
      </c>
      <c r="C41" s="241" t="s">
        <v>192</v>
      </c>
      <c r="D41" s="243" t="s">
        <v>92</v>
      </c>
      <c r="E41" s="244" t="str">
        <f>VLOOKUP(A41,Startlist!B:E,3,FALSE)&amp;"/"&amp;VLOOKUP(A41,Startlist!B:E,4,FALSE)</f>
        <v>Raigo Reimal/Magnus Lepp</v>
      </c>
      <c r="F41" s="242">
        <f>IF(VLOOKUP(A41,Startlist!B:C,2,FALSE)=D41,"","ERINEV")</f>
      </c>
    </row>
    <row r="42" spans="1:6" ht="15">
      <c r="A42" s="243">
        <v>45</v>
      </c>
      <c r="B42" s="241" t="s">
        <v>187</v>
      </c>
      <c r="C42" s="241" t="s">
        <v>191</v>
      </c>
      <c r="D42" s="243" t="s">
        <v>27</v>
      </c>
      <c r="E42" s="244" t="str">
        <f>VLOOKUP(A42,Startlist!B:E,3,FALSE)&amp;"/"&amp;VLOOKUP(A42,Startlist!B:E,4,FALSE)</f>
        <v>Raigo Vilbiks/Hellu Smorodin</v>
      </c>
      <c r="F42" s="242">
        <f>IF(VLOOKUP(A42,Startlist!B:C,2,FALSE)=D42,"","ERINEV")</f>
      </c>
    </row>
    <row r="43" spans="1:6" ht="15">
      <c r="A43" s="243">
        <v>46</v>
      </c>
      <c r="B43" s="241" t="s">
        <v>187</v>
      </c>
      <c r="C43" s="241" t="s">
        <v>192</v>
      </c>
      <c r="D43" s="243" t="s">
        <v>92</v>
      </c>
      <c r="E43" s="244" t="str">
        <f>VLOOKUP(A43,Startlist!B:E,3,FALSE)&amp;"/"&amp;VLOOKUP(A43,Startlist!B:E,4,FALSE)</f>
        <v>Imre Vanik/Janek Ojala</v>
      </c>
      <c r="F43" s="242">
        <f>IF(VLOOKUP(A43,Startlist!B:C,2,FALSE)=D43,"","ERINEV")</f>
      </c>
    </row>
    <row r="44" spans="1:6" ht="15">
      <c r="A44" s="243">
        <v>47</v>
      </c>
      <c r="B44" s="241" t="s">
        <v>187</v>
      </c>
      <c r="C44" s="241" t="s">
        <v>192</v>
      </c>
      <c r="D44" s="243" t="s">
        <v>92</v>
      </c>
      <c r="E44" s="244" t="str">
        <f>VLOOKUP(A44,Startlist!B:E,3,FALSE)&amp;"/"&amp;VLOOKUP(A44,Startlist!B:E,4,FALSE)</f>
        <v>Robert Virves/Sander Pruul</v>
      </c>
      <c r="F44" s="242">
        <f>IF(VLOOKUP(A44,Startlist!B:C,2,FALSE)=D44,"","ERINEV")</f>
      </c>
    </row>
    <row r="45" spans="1:6" ht="15">
      <c r="A45" s="243">
        <v>48</v>
      </c>
      <c r="B45" s="241" t="s">
        <v>187</v>
      </c>
      <c r="C45" s="241" t="s">
        <v>189</v>
      </c>
      <c r="D45" s="243" t="s">
        <v>85</v>
      </c>
      <c r="E45" s="244" t="str">
        <f>VLOOKUP(A45,Startlist!B:E,3,FALSE)&amp;"/"&amp;VLOOKUP(A45,Startlist!B:E,4,FALSE)</f>
        <v>Valev Vähi/Sven Andevei</v>
      </c>
      <c r="F45" s="242">
        <f>IF(VLOOKUP(A45,Startlist!B:C,2,FALSE)=D45,"","ERINEV")</f>
      </c>
    </row>
    <row r="46" spans="1:6" ht="15">
      <c r="A46" s="243">
        <v>49</v>
      </c>
      <c r="B46" s="241" t="s">
        <v>187</v>
      </c>
      <c r="C46" s="241" t="s">
        <v>191</v>
      </c>
      <c r="D46" s="243" t="s">
        <v>27</v>
      </c>
      <c r="E46" s="244" t="str">
        <f>VLOOKUP(A46,Startlist!B:E,3,FALSE)&amp;"/"&amp;VLOOKUP(A46,Startlist!B:E,4,FALSE)</f>
        <v>Klim Baikov/Andrey Kleshchev</v>
      </c>
      <c r="F46" s="242">
        <f>IF(VLOOKUP(A46,Startlist!B:C,2,FALSE)=D46,"","ERINEV")</f>
      </c>
    </row>
    <row r="47" spans="1:6" ht="15">
      <c r="A47" s="243">
        <v>50</v>
      </c>
      <c r="B47" s="241" t="s">
        <v>184</v>
      </c>
      <c r="C47" s="241" t="s">
        <v>186</v>
      </c>
      <c r="D47" s="243" t="s">
        <v>84</v>
      </c>
      <c r="E47" s="244" t="str">
        <f>VLOOKUP(A47,Startlist!B:E,3,FALSE)&amp;"/"&amp;VLOOKUP(A47,Startlist!B:E,4,FALSE)</f>
        <v>Allar Goldberg/Kaarel Lääne</v>
      </c>
      <c r="F47" s="242">
        <f>IF(VLOOKUP(A47,Startlist!B:C,2,FALSE)=D47,"","ERINEV")</f>
      </c>
    </row>
    <row r="48" spans="1:6" ht="15">
      <c r="A48" s="243">
        <v>51</v>
      </c>
      <c r="B48" s="241" t="s">
        <v>187</v>
      </c>
      <c r="C48" s="241" t="s">
        <v>191</v>
      </c>
      <c r="D48" s="243" t="s">
        <v>27</v>
      </c>
      <c r="E48" s="244" t="str">
        <f>VLOOKUP(A48,Startlist!B:E,3,FALSE)&amp;"/"&amp;VLOOKUP(A48,Startlist!B:E,4,FALSE)</f>
        <v>Patrick Juhe/Tiina Ehrbach</v>
      </c>
      <c r="F48" s="242">
        <f>IF(VLOOKUP(A48,Startlist!B:C,2,FALSE)=D48,"","ERINEV")</f>
      </c>
    </row>
    <row r="49" spans="1:6" ht="15">
      <c r="A49" s="243">
        <v>52</v>
      </c>
      <c r="B49" s="241" t="s">
        <v>187</v>
      </c>
      <c r="C49" s="241" t="s">
        <v>189</v>
      </c>
      <c r="D49" s="243" t="s">
        <v>85</v>
      </c>
      <c r="E49" s="244" t="str">
        <f>VLOOKUP(A49,Startlist!B:E,3,FALSE)&amp;"/"&amp;VLOOKUP(A49,Startlist!B:E,4,FALSE)</f>
        <v>Taavi Udevald/Madis Moor</v>
      </c>
      <c r="F49" s="242">
        <f>IF(VLOOKUP(A49,Startlist!B:C,2,FALSE)=D49,"","ERINEV")</f>
      </c>
    </row>
    <row r="50" spans="1:6" ht="15">
      <c r="A50" s="243">
        <v>53</v>
      </c>
      <c r="B50" s="241" t="s">
        <v>187</v>
      </c>
      <c r="C50" s="241" t="s">
        <v>191</v>
      </c>
      <c r="D50" s="243" t="s">
        <v>27</v>
      </c>
      <c r="E50" s="244" t="str">
        <f>VLOOKUP(A50,Startlist!B:E,3,FALSE)&amp;"/"&amp;VLOOKUP(A50,Startlist!B:E,4,FALSE)</f>
        <v>Vaido Tali/Andres Lichtfeldt</v>
      </c>
      <c r="F50" s="242">
        <f>IF(VLOOKUP(A50,Startlist!B:C,2,FALSE)=D50,"","ERINEV")</f>
      </c>
    </row>
    <row r="51" spans="1:6" ht="15">
      <c r="A51" s="243">
        <v>54</v>
      </c>
      <c r="B51" s="241" t="s">
        <v>187</v>
      </c>
      <c r="C51" s="241" t="s">
        <v>191</v>
      </c>
      <c r="D51" s="243" t="s">
        <v>27</v>
      </c>
      <c r="E51" s="244" t="str">
        <f>VLOOKUP(A51,Startlist!B:E,3,FALSE)&amp;"/"&amp;VLOOKUP(A51,Startlist!B:E,4,FALSE)</f>
        <v>Asso Ojandu/Rainis Raidma</v>
      </c>
      <c r="F51" s="242">
        <f>IF(VLOOKUP(A51,Startlist!B:C,2,FALSE)=D51,"","ERINEV")</f>
      </c>
    </row>
    <row r="52" spans="1:6" ht="15">
      <c r="A52" s="243">
        <v>55</v>
      </c>
      <c r="B52" s="241" t="s">
        <v>187</v>
      </c>
      <c r="C52" s="241" t="s">
        <v>189</v>
      </c>
      <c r="D52" s="243" t="s">
        <v>85</v>
      </c>
      <c r="E52" s="244" t="str">
        <f>VLOOKUP(A52,Startlist!B:E,3,FALSE)&amp;"/"&amp;VLOOKUP(A52,Startlist!B:E,4,FALSE)</f>
        <v>Bogdan Shemet/Raiko Lille</v>
      </c>
      <c r="F52" s="242">
        <f>IF(VLOOKUP(A52,Startlist!B:C,2,FALSE)=D52,"","ERINEV")</f>
      </c>
    </row>
    <row r="53" spans="1:6" ht="15">
      <c r="A53" s="243">
        <v>56</v>
      </c>
      <c r="B53" s="241" t="s">
        <v>187</v>
      </c>
      <c r="C53" s="241" t="s">
        <v>189</v>
      </c>
      <c r="D53" s="243" t="s">
        <v>85</v>
      </c>
      <c r="E53" s="244" t="str">
        <f>VLOOKUP(A53,Startlist!B:E,3,FALSE)&amp;"/"&amp;VLOOKUP(A53,Startlist!B:E,4,FALSE)</f>
        <v>Siim Järveots/Priit Järveots</v>
      </c>
      <c r="F53" s="242">
        <f>IF(VLOOKUP(A53,Startlist!B:C,2,FALSE)=D53,"","ERINEV")</f>
      </c>
    </row>
    <row r="54" spans="1:6" ht="15">
      <c r="A54" s="243">
        <v>57</v>
      </c>
      <c r="B54" s="241" t="s">
        <v>187</v>
      </c>
      <c r="C54" s="241" t="s">
        <v>189</v>
      </c>
      <c r="D54" s="243" t="s">
        <v>85</v>
      </c>
      <c r="E54" s="244" t="str">
        <f>VLOOKUP(A54,Startlist!B:E,3,FALSE)&amp;"/"&amp;VLOOKUP(A54,Startlist!B:E,4,FALSE)</f>
        <v>Tiit Pōlluäär/Rasmus Vaher</v>
      </c>
      <c r="F54" s="242">
        <f>IF(VLOOKUP(A54,Startlist!B:C,2,FALSE)=D54,"","ERINEV")</f>
      </c>
    </row>
    <row r="55" spans="1:6" ht="15">
      <c r="A55" s="243">
        <v>58</v>
      </c>
      <c r="B55" s="241" t="s">
        <v>187</v>
      </c>
      <c r="C55" s="241" t="s">
        <v>191</v>
      </c>
      <c r="D55" s="243" t="s">
        <v>27</v>
      </c>
      <c r="E55" s="244" t="str">
        <f>VLOOKUP(A55,Startlist!B:E,3,FALSE)&amp;"/"&amp;VLOOKUP(A55,Startlist!B:E,4,FALSE)</f>
        <v>Keiro Orgus/Ulvar Orgus</v>
      </c>
      <c r="F55" s="242">
        <f>IF(VLOOKUP(A55,Startlist!B:C,2,FALSE)=D55,"","ERINEV")</f>
      </c>
    </row>
    <row r="56" spans="1:6" ht="15">
      <c r="A56" s="243">
        <v>59</v>
      </c>
      <c r="B56" s="241" t="s">
        <v>187</v>
      </c>
      <c r="C56" s="241" t="s">
        <v>193</v>
      </c>
      <c r="D56" s="243" t="s">
        <v>37</v>
      </c>
      <c r="E56" s="244" t="str">
        <f>VLOOKUP(A56,Startlist!B:E,3,FALSE)&amp;"/"&amp;VLOOKUP(A56,Startlist!B:E,4,FALSE)</f>
        <v>Taavi Niinemets/Esko Allika</v>
      </c>
      <c r="F56" s="242">
        <f>IF(VLOOKUP(A56,Startlist!B:C,2,FALSE)=D56,"","ERINEV")</f>
      </c>
    </row>
    <row r="57" spans="1:6" ht="15">
      <c r="A57" s="243">
        <v>60</v>
      </c>
      <c r="B57" s="241" t="s">
        <v>187</v>
      </c>
      <c r="C57" s="241" t="s">
        <v>193</v>
      </c>
      <c r="D57" s="243" t="s">
        <v>37</v>
      </c>
      <c r="E57" s="244" t="str">
        <f>VLOOKUP(A57,Startlist!B:E,3,FALSE)&amp;"/"&amp;VLOOKUP(A57,Startlist!B:E,4,FALSE)</f>
        <v>Tarmo Silt/Raido Loel</v>
      </c>
      <c r="F57" s="242">
        <f>IF(VLOOKUP(A57,Startlist!B:C,2,FALSE)=D57,"","ERINEV")</f>
      </c>
    </row>
    <row r="58" spans="1:6" ht="15">
      <c r="A58" s="243">
        <v>61</v>
      </c>
      <c r="B58" s="241" t="s">
        <v>187</v>
      </c>
      <c r="C58" s="241" t="s">
        <v>193</v>
      </c>
      <c r="D58" s="243" t="s">
        <v>37</v>
      </c>
      <c r="E58" s="244" t="str">
        <f>VLOOKUP(A58,Startlist!B:E,3,FALSE)&amp;"/"&amp;VLOOKUP(A58,Startlist!B:E,4,FALSE)</f>
        <v>Rainer Tuberik/Raido Vetesina</v>
      </c>
      <c r="F58" s="242">
        <f>IF(VLOOKUP(A58,Startlist!B:C,2,FALSE)=D58,"","ERINEV")</f>
      </c>
    </row>
    <row r="59" spans="1:6" ht="15">
      <c r="A59" s="243">
        <v>62</v>
      </c>
      <c r="B59" s="241" t="s">
        <v>187</v>
      </c>
      <c r="C59" s="241" t="s">
        <v>193</v>
      </c>
      <c r="D59" s="243" t="s">
        <v>37</v>
      </c>
      <c r="E59" s="244" t="str">
        <f>VLOOKUP(A59,Startlist!B:E,3,FALSE)&amp;"/"&amp;VLOOKUP(A59,Startlist!B:E,4,FALSE)</f>
        <v>Veiko Liukanen/Toivo Liukanen</v>
      </c>
      <c r="F59" s="242">
        <f>IF(VLOOKUP(A59,Startlist!B:C,2,FALSE)=D59,"","ERINEV")</f>
      </c>
    </row>
    <row r="60" spans="1:6" ht="15">
      <c r="A60" s="243">
        <v>63</v>
      </c>
      <c r="B60" s="241" t="s">
        <v>187</v>
      </c>
      <c r="C60" s="241" t="s">
        <v>193</v>
      </c>
      <c r="D60" s="243" t="s">
        <v>37</v>
      </c>
      <c r="E60" s="244" t="str">
        <f>VLOOKUP(A60,Startlist!B:E,3,FALSE)&amp;"/"&amp;VLOOKUP(A60,Startlist!B:E,4,FALSE)</f>
        <v>Kristo Laadre/Martin Leemets</v>
      </c>
      <c r="F60" s="242">
        <f>IF(VLOOKUP(A60,Startlist!B:C,2,FALSE)=D60,"","ERINEV")</f>
      </c>
    </row>
    <row r="61" spans="1:6" ht="15">
      <c r="A61" s="243">
        <v>64</v>
      </c>
      <c r="B61" s="241" t="s">
        <v>187</v>
      </c>
      <c r="C61" s="241" t="s">
        <v>193</v>
      </c>
      <c r="D61" s="243" t="s">
        <v>37</v>
      </c>
      <c r="E61" s="244" t="str">
        <f>VLOOKUP(A61,Startlist!B:E,3,FALSE)&amp;"/"&amp;VLOOKUP(A61,Startlist!B:E,4,FALSE)</f>
        <v>Janno Nuiamäe/Ats Nōlvak</v>
      </c>
      <c r="F61" s="242">
        <f>IF(VLOOKUP(A61,Startlist!B:C,2,FALSE)=D61,"","ERINEV")</f>
      </c>
    </row>
    <row r="62" spans="1:6" ht="15">
      <c r="A62" s="243">
        <v>65</v>
      </c>
      <c r="B62" s="241" t="s">
        <v>187</v>
      </c>
      <c r="C62" s="241" t="s">
        <v>193</v>
      </c>
      <c r="D62" s="243" t="s">
        <v>37</v>
      </c>
      <c r="E62" s="244" t="str">
        <f>VLOOKUP(A62,Startlist!B:E,3,FALSE)&amp;"/"&amp;VLOOKUP(A62,Startlist!B:E,4,FALSE)</f>
        <v>Holger Enok/Mairo Ojaviir</v>
      </c>
      <c r="F62" s="242">
        <f>IF(VLOOKUP(A62,Startlist!B:C,2,FALSE)=D62,"","ERINEV")</f>
      </c>
    </row>
    <row r="63" spans="1:6" ht="15">
      <c r="A63" s="243">
        <v>66</v>
      </c>
      <c r="B63" s="241" t="s">
        <v>187</v>
      </c>
      <c r="C63" s="241" t="s">
        <v>193</v>
      </c>
      <c r="D63" s="243" t="s">
        <v>37</v>
      </c>
      <c r="E63" s="244" t="str">
        <f>VLOOKUP(A63,Startlist!B:E,3,FALSE)&amp;"/"&amp;VLOOKUP(A63,Startlist!B:E,4,FALSE)</f>
        <v>Sten Randmaa/Birger Rasmussen</v>
      </c>
      <c r="F63" s="242">
        <f>IF(VLOOKUP(A63,Startlist!B:C,2,FALSE)=D63,"","ERINEV")</f>
      </c>
    </row>
  </sheetData>
  <sheetProtection/>
  <autoFilter ref="A1:H6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2">
      <pane ySplit="8" topLeftCell="A58" activePane="bottomLeft" state="frozen"/>
      <selection pane="topLeft" activeCell="A2" sqref="A2"/>
      <selection pane="bottomLeft" activeCell="D72" sqref="D72"/>
    </sheetView>
  </sheetViews>
  <sheetFormatPr defaultColWidth="9.140625" defaultRowHeight="12.75"/>
  <cols>
    <col min="1" max="1" width="5.28125" style="78" customWidth="1"/>
    <col min="2" max="2" width="6.00390625" style="85" customWidth="1"/>
    <col min="3" max="3" width="9.140625" style="86" customWidth="1"/>
    <col min="4" max="4" width="25.28125" style="73" bestFit="1" customWidth="1"/>
    <col min="5" max="5" width="21.421875" style="73" customWidth="1"/>
    <col min="6" max="6" width="11.8515625" style="73" customWidth="1"/>
    <col min="7" max="7" width="29.421875" style="73" bestFit="1" customWidth="1"/>
    <col min="8" max="8" width="24.421875" style="73" customWidth="1"/>
    <col min="9" max="16384" width="9.140625" style="73" customWidth="1"/>
  </cols>
  <sheetData>
    <row r="1" spans="1:9" ht="15" hidden="1">
      <c r="A1" s="68"/>
      <c r="B1" s="69"/>
      <c r="C1" s="70"/>
      <c r="D1" s="71"/>
      <c r="E1" s="71"/>
      <c r="F1" s="72" t="s">
        <v>81</v>
      </c>
      <c r="G1" s="71"/>
      <c r="H1" s="71"/>
      <c r="I1" s="71"/>
    </row>
    <row r="2" spans="1:9" ht="6.75" customHeight="1">
      <c r="A2" s="68"/>
      <c r="B2" s="69"/>
      <c r="C2" s="70"/>
      <c r="D2" s="71"/>
      <c r="E2" s="71"/>
      <c r="F2" s="72"/>
      <c r="G2" s="71"/>
      <c r="H2" s="71"/>
      <c r="I2" s="71"/>
    </row>
    <row r="3" spans="1:9" ht="15">
      <c r="A3" s="68"/>
      <c r="B3" s="69"/>
      <c r="C3" s="70"/>
      <c r="D3" s="71"/>
      <c r="E3" s="71"/>
      <c r="F3" s="72"/>
      <c r="G3" s="71"/>
      <c r="H3" s="71"/>
      <c r="I3" s="71"/>
    </row>
    <row r="4" spans="1:9" ht="15.75">
      <c r="A4" s="74"/>
      <c r="B4" s="75"/>
      <c r="C4" s="70"/>
      <c r="D4" s="71"/>
      <c r="E4" s="92"/>
      <c r="F4" s="91" t="str">
        <f>Startlist!$A4</f>
        <v>GROSSI TOIDUKAUBAD VIRU RALLI 2018</v>
      </c>
      <c r="G4" s="92"/>
      <c r="H4" s="264" t="s">
        <v>399</v>
      </c>
      <c r="I4" s="141" t="s">
        <v>401</v>
      </c>
    </row>
    <row r="5" spans="1:9" ht="15.75">
      <c r="A5" s="76"/>
      <c r="B5" s="75"/>
      <c r="C5" s="70"/>
      <c r="D5" s="71"/>
      <c r="E5" s="92"/>
      <c r="F5" s="275" t="str">
        <f>Startlist!$A5</f>
        <v>15.-16. juuni 2018</v>
      </c>
      <c r="G5" s="92"/>
      <c r="H5" s="264" t="s">
        <v>398</v>
      </c>
      <c r="I5" s="141" t="s">
        <v>402</v>
      </c>
    </row>
    <row r="6" spans="1:9" ht="15.75">
      <c r="A6" s="77"/>
      <c r="B6" s="75"/>
      <c r="C6" s="70"/>
      <c r="D6" s="71"/>
      <c r="E6" s="92"/>
      <c r="F6" s="275" t="str">
        <f>Startlist!$A6</f>
        <v>Lääne-Virumaa</v>
      </c>
      <c r="G6" s="92"/>
      <c r="H6" s="87" t="s">
        <v>174</v>
      </c>
      <c r="I6" s="99" t="s">
        <v>403</v>
      </c>
    </row>
    <row r="7" spans="1:9" ht="15" customHeight="1">
      <c r="A7" s="77"/>
      <c r="B7" s="69"/>
      <c r="C7" s="70"/>
      <c r="D7" s="71"/>
      <c r="E7" s="71"/>
      <c r="F7" s="71"/>
      <c r="G7" s="71"/>
      <c r="H7" s="87" t="s">
        <v>166</v>
      </c>
      <c r="I7" s="99" t="s">
        <v>323</v>
      </c>
    </row>
    <row r="8" spans="1:9" ht="15.75" customHeight="1">
      <c r="A8" s="77"/>
      <c r="B8" s="88" t="s">
        <v>404</v>
      </c>
      <c r="C8" s="89"/>
      <c r="D8" s="90"/>
      <c r="E8" s="71"/>
      <c r="F8" s="71"/>
      <c r="G8" s="71"/>
      <c r="H8" s="87" t="s">
        <v>167</v>
      </c>
      <c r="I8" s="99" t="s">
        <v>322</v>
      </c>
    </row>
    <row r="9" spans="2:9" ht="12.75">
      <c r="B9" s="79" t="s">
        <v>47</v>
      </c>
      <c r="C9" s="80" t="s">
        <v>48</v>
      </c>
      <c r="D9" s="81" t="s">
        <v>49</v>
      </c>
      <c r="E9" s="82" t="s">
        <v>50</v>
      </c>
      <c r="F9" s="80" t="s">
        <v>51</v>
      </c>
      <c r="G9" s="81" t="s">
        <v>52</v>
      </c>
      <c r="H9" s="81" t="s">
        <v>53</v>
      </c>
      <c r="I9" s="83" t="s">
        <v>54</v>
      </c>
    </row>
    <row r="10" spans="1:9" ht="15" customHeight="1">
      <c r="A10" s="251" t="s">
        <v>324</v>
      </c>
      <c r="B10" s="262">
        <v>3</v>
      </c>
      <c r="C10" s="269" t="s">
        <v>90</v>
      </c>
      <c r="D10" s="270" t="s">
        <v>176</v>
      </c>
      <c r="E10" s="270" t="s">
        <v>201</v>
      </c>
      <c r="F10" s="269" t="s">
        <v>93</v>
      </c>
      <c r="G10" s="270" t="s">
        <v>94</v>
      </c>
      <c r="H10" s="270" t="s">
        <v>19</v>
      </c>
      <c r="I10" s="99" t="s">
        <v>899</v>
      </c>
    </row>
    <row r="11" spans="1:9" ht="15" customHeight="1">
      <c r="A11" s="251" t="s">
        <v>325</v>
      </c>
      <c r="B11" s="252">
        <v>25</v>
      </c>
      <c r="C11" s="253" t="s">
        <v>84</v>
      </c>
      <c r="D11" s="247" t="s">
        <v>211</v>
      </c>
      <c r="E11" s="247" t="s">
        <v>212</v>
      </c>
      <c r="F11" s="253" t="s">
        <v>127</v>
      </c>
      <c r="G11" s="247" t="s">
        <v>213</v>
      </c>
      <c r="H11" s="247" t="s">
        <v>95</v>
      </c>
      <c r="I11" s="99" t="s">
        <v>900</v>
      </c>
    </row>
    <row r="12" spans="1:9" ht="15" customHeight="1">
      <c r="A12" s="251" t="s">
        <v>326</v>
      </c>
      <c r="B12" s="252">
        <v>5</v>
      </c>
      <c r="C12" s="253" t="s">
        <v>90</v>
      </c>
      <c r="D12" s="247" t="s">
        <v>245</v>
      </c>
      <c r="E12" s="247" t="s">
        <v>246</v>
      </c>
      <c r="F12" s="253" t="s">
        <v>93</v>
      </c>
      <c r="G12" s="247" t="s">
        <v>101</v>
      </c>
      <c r="H12" s="247" t="s">
        <v>19</v>
      </c>
      <c r="I12" s="99" t="s">
        <v>901</v>
      </c>
    </row>
    <row r="13" spans="1:9" ht="15" customHeight="1">
      <c r="A13" s="251" t="s">
        <v>327</v>
      </c>
      <c r="B13" s="252">
        <v>12</v>
      </c>
      <c r="C13" s="253" t="s">
        <v>87</v>
      </c>
      <c r="D13" s="247" t="s">
        <v>221</v>
      </c>
      <c r="E13" s="247" t="s">
        <v>222</v>
      </c>
      <c r="F13" s="253" t="s">
        <v>123</v>
      </c>
      <c r="G13" s="247" t="s">
        <v>209</v>
      </c>
      <c r="H13" s="247" t="s">
        <v>95</v>
      </c>
      <c r="I13" s="99" t="s">
        <v>902</v>
      </c>
    </row>
    <row r="14" spans="1:9" ht="15" customHeight="1">
      <c r="A14" s="251" t="s">
        <v>328</v>
      </c>
      <c r="B14" s="252">
        <v>11</v>
      </c>
      <c r="C14" s="253" t="s">
        <v>87</v>
      </c>
      <c r="D14" s="247" t="s">
        <v>15</v>
      </c>
      <c r="E14" s="247" t="s">
        <v>16</v>
      </c>
      <c r="F14" s="253" t="s">
        <v>17</v>
      </c>
      <c r="G14" s="247" t="s">
        <v>206</v>
      </c>
      <c r="H14" s="247" t="s">
        <v>95</v>
      </c>
      <c r="I14" s="99" t="s">
        <v>903</v>
      </c>
    </row>
    <row r="15" spans="1:9" ht="15" customHeight="1">
      <c r="A15" s="251" t="s">
        <v>329</v>
      </c>
      <c r="B15" s="252">
        <v>9</v>
      </c>
      <c r="C15" s="253" t="s">
        <v>90</v>
      </c>
      <c r="D15" s="247" t="s">
        <v>172</v>
      </c>
      <c r="E15" s="247" t="s">
        <v>173</v>
      </c>
      <c r="F15" s="253" t="s">
        <v>93</v>
      </c>
      <c r="G15" s="247" t="s">
        <v>94</v>
      </c>
      <c r="H15" s="247" t="s">
        <v>19</v>
      </c>
      <c r="I15" s="99" t="s">
        <v>904</v>
      </c>
    </row>
    <row r="16" spans="1:9" ht="15" customHeight="1">
      <c r="A16" s="251" t="s">
        <v>330</v>
      </c>
      <c r="B16" s="252">
        <v>4</v>
      </c>
      <c r="C16" s="253" t="s">
        <v>90</v>
      </c>
      <c r="D16" s="247" t="s">
        <v>242</v>
      </c>
      <c r="E16" s="247" t="s">
        <v>243</v>
      </c>
      <c r="F16" s="253" t="s">
        <v>93</v>
      </c>
      <c r="G16" s="247" t="s">
        <v>96</v>
      </c>
      <c r="H16" s="247" t="s">
        <v>244</v>
      </c>
      <c r="I16" s="99" t="s">
        <v>905</v>
      </c>
    </row>
    <row r="17" spans="1:9" ht="15" customHeight="1">
      <c r="A17" s="251" t="s">
        <v>331</v>
      </c>
      <c r="B17" s="252">
        <v>7</v>
      </c>
      <c r="C17" s="253" t="s">
        <v>87</v>
      </c>
      <c r="D17" s="247" t="s">
        <v>207</v>
      </c>
      <c r="E17" s="247" t="s">
        <v>208</v>
      </c>
      <c r="F17" s="253" t="s">
        <v>127</v>
      </c>
      <c r="G17" s="247" t="s">
        <v>209</v>
      </c>
      <c r="H17" s="247" t="s">
        <v>19</v>
      </c>
      <c r="I17" s="99" t="s">
        <v>906</v>
      </c>
    </row>
    <row r="18" spans="1:9" ht="15" customHeight="1">
      <c r="A18" s="251" t="s">
        <v>332</v>
      </c>
      <c r="B18" s="252">
        <v>6</v>
      </c>
      <c r="C18" s="253" t="s">
        <v>84</v>
      </c>
      <c r="D18" s="247" t="s">
        <v>97</v>
      </c>
      <c r="E18" s="247" t="s">
        <v>98</v>
      </c>
      <c r="F18" s="253" t="s">
        <v>93</v>
      </c>
      <c r="G18" s="247" t="s">
        <v>206</v>
      </c>
      <c r="H18" s="247" t="s">
        <v>100</v>
      </c>
      <c r="I18" s="99" t="s">
        <v>907</v>
      </c>
    </row>
    <row r="19" spans="1:9" ht="15" customHeight="1">
      <c r="A19" s="251" t="s">
        <v>333</v>
      </c>
      <c r="B19" s="252">
        <v>1</v>
      </c>
      <c r="C19" s="253" t="s">
        <v>90</v>
      </c>
      <c r="D19" s="247" t="s">
        <v>202</v>
      </c>
      <c r="E19" s="247" t="s">
        <v>203</v>
      </c>
      <c r="F19" s="253" t="s">
        <v>204</v>
      </c>
      <c r="G19" s="247" t="s">
        <v>205</v>
      </c>
      <c r="H19" s="247" t="s">
        <v>241</v>
      </c>
      <c r="I19" s="99" t="s">
        <v>908</v>
      </c>
    </row>
    <row r="20" spans="1:9" ht="15" customHeight="1">
      <c r="A20" s="251" t="s">
        <v>334</v>
      </c>
      <c r="B20" s="252">
        <v>2</v>
      </c>
      <c r="C20" s="253" t="s">
        <v>90</v>
      </c>
      <c r="D20" s="247" t="s">
        <v>13</v>
      </c>
      <c r="E20" s="247" t="s">
        <v>200</v>
      </c>
      <c r="F20" s="253" t="s">
        <v>93</v>
      </c>
      <c r="G20" s="247" t="s">
        <v>115</v>
      </c>
      <c r="H20" s="247" t="s">
        <v>14</v>
      </c>
      <c r="I20" s="99" t="s">
        <v>909</v>
      </c>
    </row>
    <row r="21" spans="1:9" ht="15" customHeight="1">
      <c r="A21" s="251" t="s">
        <v>335</v>
      </c>
      <c r="B21" s="252">
        <v>14</v>
      </c>
      <c r="C21" s="253" t="s">
        <v>169</v>
      </c>
      <c r="D21" s="247" t="s">
        <v>405</v>
      </c>
      <c r="E21" s="247" t="s">
        <v>406</v>
      </c>
      <c r="F21" s="253" t="s">
        <v>252</v>
      </c>
      <c r="G21" s="247" t="s">
        <v>96</v>
      </c>
      <c r="H21" s="247" t="s">
        <v>253</v>
      </c>
      <c r="I21" s="99" t="s">
        <v>956</v>
      </c>
    </row>
    <row r="22" spans="1:9" ht="15" customHeight="1">
      <c r="A22" s="251" t="s">
        <v>336</v>
      </c>
      <c r="B22" s="252">
        <v>17</v>
      </c>
      <c r="C22" s="253" t="s">
        <v>169</v>
      </c>
      <c r="D22" s="247" t="s">
        <v>224</v>
      </c>
      <c r="E22" s="247" t="s">
        <v>12</v>
      </c>
      <c r="F22" s="253" t="s">
        <v>225</v>
      </c>
      <c r="G22" s="247" t="s">
        <v>96</v>
      </c>
      <c r="H22" s="247" t="s">
        <v>159</v>
      </c>
      <c r="I22" s="99" t="s">
        <v>910</v>
      </c>
    </row>
    <row r="23" spans="1:9" ht="15" customHeight="1">
      <c r="A23" s="251" t="s">
        <v>337</v>
      </c>
      <c r="B23" s="252">
        <v>16</v>
      </c>
      <c r="C23" s="253" t="s">
        <v>83</v>
      </c>
      <c r="D23" s="247" t="s">
        <v>10</v>
      </c>
      <c r="E23" s="247" t="s">
        <v>137</v>
      </c>
      <c r="F23" s="253" t="s">
        <v>93</v>
      </c>
      <c r="G23" s="247" t="s">
        <v>11</v>
      </c>
      <c r="H23" s="247" t="s">
        <v>163</v>
      </c>
      <c r="I23" s="99" t="s">
        <v>911</v>
      </c>
    </row>
    <row r="24" spans="1:9" ht="15" customHeight="1">
      <c r="A24" s="251" t="s">
        <v>338</v>
      </c>
      <c r="B24" s="252">
        <v>18</v>
      </c>
      <c r="C24" s="253" t="s">
        <v>83</v>
      </c>
      <c r="D24" s="247" t="s">
        <v>113</v>
      </c>
      <c r="E24" s="247" t="s">
        <v>114</v>
      </c>
      <c r="F24" s="253" t="s">
        <v>93</v>
      </c>
      <c r="G24" s="247" t="s">
        <v>115</v>
      </c>
      <c r="H24" s="247" t="s">
        <v>163</v>
      </c>
      <c r="I24" s="99" t="s">
        <v>912</v>
      </c>
    </row>
    <row r="25" spans="1:9" ht="15" customHeight="1">
      <c r="A25" s="251" t="s">
        <v>339</v>
      </c>
      <c r="B25" s="252">
        <v>19</v>
      </c>
      <c r="C25" s="253" t="s">
        <v>83</v>
      </c>
      <c r="D25" s="247" t="s">
        <v>226</v>
      </c>
      <c r="E25" s="247" t="s">
        <v>227</v>
      </c>
      <c r="F25" s="253" t="s">
        <v>93</v>
      </c>
      <c r="G25" s="247" t="s">
        <v>115</v>
      </c>
      <c r="H25" s="247" t="s">
        <v>163</v>
      </c>
      <c r="I25" s="99" t="s">
        <v>913</v>
      </c>
    </row>
    <row r="26" spans="1:9" ht="15" customHeight="1">
      <c r="A26" s="251" t="s">
        <v>340</v>
      </c>
      <c r="B26" s="252">
        <v>20</v>
      </c>
      <c r="C26" s="253" t="s">
        <v>83</v>
      </c>
      <c r="D26" s="247" t="s">
        <v>178</v>
      </c>
      <c r="E26" s="247" t="s">
        <v>179</v>
      </c>
      <c r="F26" s="253" t="s">
        <v>93</v>
      </c>
      <c r="G26" s="247" t="s">
        <v>218</v>
      </c>
      <c r="H26" s="247" t="s">
        <v>159</v>
      </c>
      <c r="I26" s="99" t="s">
        <v>914</v>
      </c>
    </row>
    <row r="27" spans="1:9" ht="15" customHeight="1">
      <c r="A27" s="251" t="s">
        <v>341</v>
      </c>
      <c r="B27" s="252">
        <v>21</v>
      </c>
      <c r="C27" s="253" t="s">
        <v>83</v>
      </c>
      <c r="D27" s="247" t="s">
        <v>133</v>
      </c>
      <c r="E27" s="247" t="s">
        <v>135</v>
      </c>
      <c r="F27" s="253" t="s">
        <v>93</v>
      </c>
      <c r="G27" s="247" t="s">
        <v>18</v>
      </c>
      <c r="H27" s="247" t="s">
        <v>163</v>
      </c>
      <c r="I27" s="99" t="s">
        <v>915</v>
      </c>
    </row>
    <row r="28" spans="1:9" ht="15" customHeight="1">
      <c r="A28" s="251" t="s">
        <v>342</v>
      </c>
      <c r="B28" s="252">
        <v>22</v>
      </c>
      <c r="C28" s="253" t="s">
        <v>83</v>
      </c>
      <c r="D28" s="247" t="s">
        <v>136</v>
      </c>
      <c r="E28" s="247" t="s">
        <v>36</v>
      </c>
      <c r="F28" s="253" t="s">
        <v>93</v>
      </c>
      <c r="G28" s="247" t="s">
        <v>115</v>
      </c>
      <c r="H28" s="247" t="s">
        <v>19</v>
      </c>
      <c r="I28" s="99" t="s">
        <v>916</v>
      </c>
    </row>
    <row r="29" spans="1:9" ht="15" customHeight="1">
      <c r="A29" s="251" t="s">
        <v>343</v>
      </c>
      <c r="B29" s="252">
        <v>10</v>
      </c>
      <c r="C29" s="253" t="s">
        <v>87</v>
      </c>
      <c r="D29" s="247" t="s">
        <v>250</v>
      </c>
      <c r="E29" s="247" t="s">
        <v>251</v>
      </c>
      <c r="F29" s="253" t="s">
        <v>93</v>
      </c>
      <c r="G29" s="247" t="s">
        <v>96</v>
      </c>
      <c r="H29" s="247" t="s">
        <v>102</v>
      </c>
      <c r="I29" s="99" t="s">
        <v>917</v>
      </c>
    </row>
    <row r="30" spans="1:9" ht="15" customHeight="1">
      <c r="A30" s="251" t="s">
        <v>344</v>
      </c>
      <c r="B30" s="252">
        <v>24</v>
      </c>
      <c r="C30" s="253" t="s">
        <v>87</v>
      </c>
      <c r="D30" s="247" t="s">
        <v>217</v>
      </c>
      <c r="E30" s="247" t="s">
        <v>255</v>
      </c>
      <c r="F30" s="253" t="s">
        <v>123</v>
      </c>
      <c r="G30" s="247" t="s">
        <v>210</v>
      </c>
      <c r="H30" s="247" t="s">
        <v>102</v>
      </c>
      <c r="I30" s="99" t="s">
        <v>918</v>
      </c>
    </row>
    <row r="31" spans="1:9" ht="15" customHeight="1">
      <c r="A31" s="251" t="s">
        <v>345</v>
      </c>
      <c r="B31" s="252">
        <v>8</v>
      </c>
      <c r="C31" s="253" t="s">
        <v>87</v>
      </c>
      <c r="D31" s="247" t="s">
        <v>247</v>
      </c>
      <c r="E31" s="247" t="s">
        <v>248</v>
      </c>
      <c r="F31" s="253" t="s">
        <v>123</v>
      </c>
      <c r="G31" s="247" t="s">
        <v>249</v>
      </c>
      <c r="H31" s="247" t="s">
        <v>177</v>
      </c>
      <c r="I31" s="99" t="s">
        <v>919</v>
      </c>
    </row>
    <row r="32" spans="1:9" ht="15" customHeight="1">
      <c r="A32" s="251" t="s">
        <v>346</v>
      </c>
      <c r="B32" s="252">
        <v>26</v>
      </c>
      <c r="C32" s="253" t="s">
        <v>85</v>
      </c>
      <c r="D32" s="247" t="s">
        <v>106</v>
      </c>
      <c r="E32" s="247" t="s">
        <v>107</v>
      </c>
      <c r="F32" s="253" t="s">
        <v>93</v>
      </c>
      <c r="G32" s="247" t="s">
        <v>104</v>
      </c>
      <c r="H32" s="247" t="s">
        <v>105</v>
      </c>
      <c r="I32" s="99" t="s">
        <v>920</v>
      </c>
    </row>
    <row r="33" spans="1:9" ht="15" customHeight="1">
      <c r="A33" s="251" t="s">
        <v>347</v>
      </c>
      <c r="B33" s="252">
        <v>27</v>
      </c>
      <c r="C33" s="253" t="s">
        <v>85</v>
      </c>
      <c r="D33" s="247" t="s">
        <v>103</v>
      </c>
      <c r="E33" s="247" t="s">
        <v>216</v>
      </c>
      <c r="F33" s="253" t="s">
        <v>93</v>
      </c>
      <c r="G33" s="247" t="s">
        <v>104</v>
      </c>
      <c r="H33" s="247" t="s">
        <v>105</v>
      </c>
      <c r="I33" s="99" t="s">
        <v>921</v>
      </c>
    </row>
    <row r="34" spans="1:9" ht="15" customHeight="1">
      <c r="A34" s="251" t="s">
        <v>348</v>
      </c>
      <c r="B34" s="252">
        <v>31</v>
      </c>
      <c r="C34" s="253" t="s">
        <v>85</v>
      </c>
      <c r="D34" s="247" t="s">
        <v>228</v>
      </c>
      <c r="E34" s="247" t="s">
        <v>181</v>
      </c>
      <c r="F34" s="253" t="s">
        <v>93</v>
      </c>
      <c r="G34" s="247" t="s">
        <v>108</v>
      </c>
      <c r="H34" s="247" t="s">
        <v>105</v>
      </c>
      <c r="I34" s="99" t="s">
        <v>922</v>
      </c>
    </row>
    <row r="35" spans="1:9" ht="15" customHeight="1">
      <c r="A35" s="251" t="s">
        <v>349</v>
      </c>
      <c r="B35" s="252">
        <v>28</v>
      </c>
      <c r="C35" s="253" t="s">
        <v>86</v>
      </c>
      <c r="D35" s="247" t="s">
        <v>111</v>
      </c>
      <c r="E35" s="247" t="s">
        <v>112</v>
      </c>
      <c r="F35" s="253" t="s">
        <v>93</v>
      </c>
      <c r="G35" s="247" t="s">
        <v>94</v>
      </c>
      <c r="H35" s="247" t="s">
        <v>110</v>
      </c>
      <c r="I35" s="99" t="s">
        <v>923</v>
      </c>
    </row>
    <row r="36" spans="1:9" ht="15" customHeight="1">
      <c r="A36" s="251" t="s">
        <v>350</v>
      </c>
      <c r="B36" s="252">
        <v>32</v>
      </c>
      <c r="C36" s="253" t="s">
        <v>92</v>
      </c>
      <c r="D36" s="247" t="s">
        <v>31</v>
      </c>
      <c r="E36" s="247" t="s">
        <v>150</v>
      </c>
      <c r="F36" s="253" t="s">
        <v>93</v>
      </c>
      <c r="G36" s="247" t="s">
        <v>94</v>
      </c>
      <c r="H36" s="247" t="s">
        <v>32</v>
      </c>
      <c r="I36" s="99" t="s">
        <v>924</v>
      </c>
    </row>
    <row r="37" spans="1:9" ht="15" customHeight="1">
      <c r="A37" s="251" t="s">
        <v>351</v>
      </c>
      <c r="B37" s="252">
        <v>29</v>
      </c>
      <c r="C37" s="253" t="s">
        <v>86</v>
      </c>
      <c r="D37" s="247" t="s">
        <v>257</v>
      </c>
      <c r="E37" s="247" t="s">
        <v>258</v>
      </c>
      <c r="F37" s="253" t="s">
        <v>93</v>
      </c>
      <c r="G37" s="247" t="s">
        <v>108</v>
      </c>
      <c r="H37" s="247" t="s">
        <v>259</v>
      </c>
      <c r="I37" s="99" t="s">
        <v>925</v>
      </c>
    </row>
    <row r="38" spans="1:9" ht="15" customHeight="1">
      <c r="A38" s="251" t="s">
        <v>352</v>
      </c>
      <c r="B38" s="252">
        <v>36</v>
      </c>
      <c r="C38" s="253" t="s">
        <v>84</v>
      </c>
      <c r="D38" s="247" t="s">
        <v>119</v>
      </c>
      <c r="E38" s="247" t="s">
        <v>126</v>
      </c>
      <c r="F38" s="253" t="s">
        <v>93</v>
      </c>
      <c r="G38" s="247" t="s">
        <v>104</v>
      </c>
      <c r="H38" s="247" t="s">
        <v>120</v>
      </c>
      <c r="I38" s="99" t="s">
        <v>926</v>
      </c>
    </row>
    <row r="39" spans="1:9" ht="15" customHeight="1">
      <c r="A39" s="251" t="s">
        <v>353</v>
      </c>
      <c r="B39" s="252">
        <v>33</v>
      </c>
      <c r="C39" s="253" t="s">
        <v>92</v>
      </c>
      <c r="D39" s="247" t="s">
        <v>262</v>
      </c>
      <c r="E39" s="247" t="s">
        <v>263</v>
      </c>
      <c r="F39" s="253" t="s">
        <v>93</v>
      </c>
      <c r="G39" s="247" t="s">
        <v>218</v>
      </c>
      <c r="H39" s="247" t="s">
        <v>118</v>
      </c>
      <c r="I39" s="99" t="s">
        <v>927</v>
      </c>
    </row>
    <row r="40" spans="1:9" ht="15" customHeight="1">
      <c r="A40" s="251" t="s">
        <v>354</v>
      </c>
      <c r="B40" s="252">
        <v>50</v>
      </c>
      <c r="C40" s="253" t="s">
        <v>84</v>
      </c>
      <c r="D40" s="247" t="s">
        <v>290</v>
      </c>
      <c r="E40" s="247" t="s">
        <v>291</v>
      </c>
      <c r="F40" s="253" t="s">
        <v>93</v>
      </c>
      <c r="G40" s="247" t="s">
        <v>206</v>
      </c>
      <c r="H40" s="247" t="s">
        <v>120</v>
      </c>
      <c r="I40" s="99" t="s">
        <v>928</v>
      </c>
    </row>
    <row r="41" spans="1:9" ht="15" customHeight="1">
      <c r="A41" s="251" t="s">
        <v>355</v>
      </c>
      <c r="B41" s="252">
        <v>30</v>
      </c>
      <c r="C41" s="253" t="s">
        <v>86</v>
      </c>
      <c r="D41" s="247" t="s">
        <v>109</v>
      </c>
      <c r="E41" s="247" t="s">
        <v>41</v>
      </c>
      <c r="F41" s="253" t="s">
        <v>93</v>
      </c>
      <c r="G41" s="247" t="s">
        <v>206</v>
      </c>
      <c r="H41" s="247" t="s">
        <v>110</v>
      </c>
      <c r="I41" s="99" t="s">
        <v>929</v>
      </c>
    </row>
    <row r="42" spans="1:9" ht="15" customHeight="1">
      <c r="A42" s="251" t="s">
        <v>356</v>
      </c>
      <c r="B42" s="252">
        <v>37</v>
      </c>
      <c r="C42" s="253" t="s">
        <v>84</v>
      </c>
      <c r="D42" s="247" t="s">
        <v>269</v>
      </c>
      <c r="E42" s="247" t="s">
        <v>270</v>
      </c>
      <c r="F42" s="253" t="s">
        <v>271</v>
      </c>
      <c r="G42" s="247" t="s">
        <v>209</v>
      </c>
      <c r="H42" s="247" t="s">
        <v>95</v>
      </c>
      <c r="I42" s="99" t="s">
        <v>930</v>
      </c>
    </row>
    <row r="43" spans="1:9" ht="15" customHeight="1">
      <c r="A43" s="251" t="s">
        <v>357</v>
      </c>
      <c r="B43" s="252">
        <v>35</v>
      </c>
      <c r="C43" s="253" t="s">
        <v>85</v>
      </c>
      <c r="D43" s="247" t="s">
        <v>121</v>
      </c>
      <c r="E43" s="247" t="s">
        <v>122</v>
      </c>
      <c r="F43" s="253" t="s">
        <v>93</v>
      </c>
      <c r="G43" s="247" t="s">
        <v>94</v>
      </c>
      <c r="H43" s="247" t="s">
        <v>105</v>
      </c>
      <c r="I43" s="99" t="s">
        <v>931</v>
      </c>
    </row>
    <row r="44" spans="1:9" ht="15" customHeight="1">
      <c r="A44" s="251" t="s">
        <v>358</v>
      </c>
      <c r="B44" s="252">
        <v>47</v>
      </c>
      <c r="C44" s="253" t="s">
        <v>92</v>
      </c>
      <c r="D44" s="247" t="s">
        <v>285</v>
      </c>
      <c r="E44" s="247" t="s">
        <v>171</v>
      </c>
      <c r="F44" s="253" t="s">
        <v>93</v>
      </c>
      <c r="G44" s="247" t="s">
        <v>220</v>
      </c>
      <c r="H44" s="247" t="s">
        <v>145</v>
      </c>
      <c r="I44" s="99" t="s">
        <v>932</v>
      </c>
    </row>
    <row r="45" spans="1:9" ht="15" customHeight="1">
      <c r="A45" s="251" t="s">
        <v>359</v>
      </c>
      <c r="B45" s="252">
        <v>43</v>
      </c>
      <c r="C45" s="253" t="s">
        <v>86</v>
      </c>
      <c r="D45" s="247" t="s">
        <v>149</v>
      </c>
      <c r="E45" s="247" t="s">
        <v>134</v>
      </c>
      <c r="F45" s="253" t="s">
        <v>93</v>
      </c>
      <c r="G45" s="247" t="s">
        <v>94</v>
      </c>
      <c r="H45" s="247" t="s">
        <v>110</v>
      </c>
      <c r="I45" s="99" t="s">
        <v>933</v>
      </c>
    </row>
    <row r="46" spans="1:9" ht="15" customHeight="1">
      <c r="A46" s="251" t="s">
        <v>360</v>
      </c>
      <c r="B46" s="252">
        <v>34</v>
      </c>
      <c r="C46" s="253" t="s">
        <v>84</v>
      </c>
      <c r="D46" s="247" t="s">
        <v>265</v>
      </c>
      <c r="E46" s="247" t="s">
        <v>266</v>
      </c>
      <c r="F46" s="253" t="s">
        <v>93</v>
      </c>
      <c r="G46" s="247" t="s">
        <v>101</v>
      </c>
      <c r="H46" s="247" t="s">
        <v>267</v>
      </c>
      <c r="I46" s="99" t="s">
        <v>934</v>
      </c>
    </row>
    <row r="47" spans="1:9" ht="15" customHeight="1">
      <c r="A47" s="251" t="s">
        <v>361</v>
      </c>
      <c r="B47" s="252">
        <v>42</v>
      </c>
      <c r="C47" s="253" t="s">
        <v>85</v>
      </c>
      <c r="D47" s="247" t="s">
        <v>0</v>
      </c>
      <c r="E47" s="247" t="s">
        <v>237</v>
      </c>
      <c r="F47" s="253" t="s">
        <v>93</v>
      </c>
      <c r="G47" s="247" t="s">
        <v>94</v>
      </c>
      <c r="H47" s="247" t="s">
        <v>105</v>
      </c>
      <c r="I47" s="99" t="s">
        <v>935</v>
      </c>
    </row>
    <row r="48" spans="1:9" ht="15" customHeight="1">
      <c r="A48" s="251" t="s">
        <v>362</v>
      </c>
      <c r="B48" s="252">
        <v>49</v>
      </c>
      <c r="C48" s="253" t="s">
        <v>27</v>
      </c>
      <c r="D48" s="247" t="s">
        <v>124</v>
      </c>
      <c r="E48" s="247" t="s">
        <v>125</v>
      </c>
      <c r="F48" s="253" t="s">
        <v>123</v>
      </c>
      <c r="G48" s="247" t="s">
        <v>1</v>
      </c>
      <c r="H48" s="247" t="s">
        <v>2</v>
      </c>
      <c r="I48" s="99" t="s">
        <v>936</v>
      </c>
    </row>
    <row r="49" spans="1:9" ht="15" customHeight="1">
      <c r="A49" s="251" t="s">
        <v>363</v>
      </c>
      <c r="B49" s="252">
        <v>44</v>
      </c>
      <c r="C49" s="253" t="s">
        <v>92</v>
      </c>
      <c r="D49" s="247" t="s">
        <v>229</v>
      </c>
      <c r="E49" s="247" t="s">
        <v>6</v>
      </c>
      <c r="F49" s="253" t="s">
        <v>93</v>
      </c>
      <c r="G49" s="247" t="s">
        <v>218</v>
      </c>
      <c r="H49" s="247" t="s">
        <v>170</v>
      </c>
      <c r="I49" s="99" t="s">
        <v>937</v>
      </c>
    </row>
    <row r="50" spans="1:9" ht="15" customHeight="1">
      <c r="A50" s="251" t="s">
        <v>364</v>
      </c>
      <c r="B50" s="252">
        <v>45</v>
      </c>
      <c r="C50" s="253" t="s">
        <v>27</v>
      </c>
      <c r="D50" s="247" t="s">
        <v>280</v>
      </c>
      <c r="E50" s="247" t="s">
        <v>180</v>
      </c>
      <c r="F50" s="253" t="s">
        <v>93</v>
      </c>
      <c r="G50" s="247" t="s">
        <v>94</v>
      </c>
      <c r="H50" s="247" t="s">
        <v>281</v>
      </c>
      <c r="I50" s="99" t="s">
        <v>938</v>
      </c>
    </row>
    <row r="51" spans="1:9" ht="15" customHeight="1">
      <c r="A51" s="251" t="s">
        <v>365</v>
      </c>
      <c r="B51" s="252">
        <v>57</v>
      </c>
      <c r="C51" s="253" t="s">
        <v>85</v>
      </c>
      <c r="D51" s="247" t="s">
        <v>307</v>
      </c>
      <c r="E51" s="247" t="s">
        <v>308</v>
      </c>
      <c r="F51" s="253" t="s">
        <v>93</v>
      </c>
      <c r="G51" s="247" t="s">
        <v>220</v>
      </c>
      <c r="H51" s="247" t="s">
        <v>309</v>
      </c>
      <c r="I51" s="99" t="s">
        <v>939</v>
      </c>
    </row>
    <row r="52" spans="1:9" ht="15" customHeight="1">
      <c r="A52" s="251" t="s">
        <v>366</v>
      </c>
      <c r="B52" s="252">
        <v>55</v>
      </c>
      <c r="C52" s="253" t="s">
        <v>85</v>
      </c>
      <c r="D52" s="247" t="s">
        <v>300</v>
      </c>
      <c r="E52" s="247" t="s">
        <v>301</v>
      </c>
      <c r="F52" s="253" t="s">
        <v>93</v>
      </c>
      <c r="G52" s="247" t="s">
        <v>94</v>
      </c>
      <c r="H52" s="247" t="s">
        <v>302</v>
      </c>
      <c r="I52" s="99" t="s">
        <v>940</v>
      </c>
    </row>
    <row r="53" spans="1:9" ht="15" customHeight="1">
      <c r="A53" s="251" t="s">
        <v>367</v>
      </c>
      <c r="B53" s="252">
        <v>48</v>
      </c>
      <c r="C53" s="253" t="s">
        <v>85</v>
      </c>
      <c r="D53" s="247" t="s">
        <v>287</v>
      </c>
      <c r="E53" s="247" t="s">
        <v>288</v>
      </c>
      <c r="F53" s="253" t="s">
        <v>93</v>
      </c>
      <c r="G53" s="247" t="s">
        <v>94</v>
      </c>
      <c r="H53" s="247" t="s">
        <v>105</v>
      </c>
      <c r="I53" s="99" t="s">
        <v>941</v>
      </c>
    </row>
    <row r="54" spans="1:9" ht="15" customHeight="1">
      <c r="A54" s="251" t="s">
        <v>368</v>
      </c>
      <c r="B54" s="252">
        <v>46</v>
      </c>
      <c r="C54" s="253" t="s">
        <v>92</v>
      </c>
      <c r="D54" s="247" t="s">
        <v>283</v>
      </c>
      <c r="E54" s="247" t="s">
        <v>284</v>
      </c>
      <c r="F54" s="253" t="s">
        <v>93</v>
      </c>
      <c r="G54" s="247" t="s">
        <v>101</v>
      </c>
      <c r="H54" s="247" t="s">
        <v>138</v>
      </c>
      <c r="I54" s="99" t="s">
        <v>942</v>
      </c>
    </row>
    <row r="55" spans="1:9" ht="15" customHeight="1">
      <c r="A55" s="251" t="s">
        <v>369</v>
      </c>
      <c r="B55" s="252">
        <v>53</v>
      </c>
      <c r="C55" s="253" t="s">
        <v>27</v>
      </c>
      <c r="D55" s="247" t="s">
        <v>296</v>
      </c>
      <c r="E55" s="247" t="s">
        <v>297</v>
      </c>
      <c r="F55" s="253" t="s">
        <v>93</v>
      </c>
      <c r="G55" s="247" t="s">
        <v>94</v>
      </c>
      <c r="H55" s="247" t="s">
        <v>298</v>
      </c>
      <c r="I55" s="99" t="s">
        <v>943</v>
      </c>
    </row>
    <row r="56" spans="1:9" ht="15" customHeight="1">
      <c r="A56" s="251" t="s">
        <v>370</v>
      </c>
      <c r="B56" s="252">
        <v>58</v>
      </c>
      <c r="C56" s="253" t="s">
        <v>27</v>
      </c>
      <c r="D56" s="247" t="s">
        <v>311</v>
      </c>
      <c r="E56" s="247" t="s">
        <v>312</v>
      </c>
      <c r="F56" s="253" t="s">
        <v>93</v>
      </c>
      <c r="G56" s="247" t="s">
        <v>99</v>
      </c>
      <c r="H56" s="247" t="s">
        <v>313</v>
      </c>
      <c r="I56" s="99" t="s">
        <v>944</v>
      </c>
    </row>
    <row r="57" spans="1:9" ht="15" customHeight="1">
      <c r="A57" s="251" t="s">
        <v>371</v>
      </c>
      <c r="B57" s="252">
        <v>41</v>
      </c>
      <c r="C57" s="253" t="s">
        <v>92</v>
      </c>
      <c r="D57" s="247" t="s">
        <v>275</v>
      </c>
      <c r="E57" s="247" t="s">
        <v>276</v>
      </c>
      <c r="F57" s="253" t="s">
        <v>93</v>
      </c>
      <c r="G57" s="247" t="s">
        <v>5</v>
      </c>
      <c r="H57" s="247" t="s">
        <v>277</v>
      </c>
      <c r="I57" s="99" t="s">
        <v>945</v>
      </c>
    </row>
    <row r="58" spans="1:9" ht="15" customHeight="1">
      <c r="A58" s="251" t="s">
        <v>372</v>
      </c>
      <c r="B58" s="252">
        <v>52</v>
      </c>
      <c r="C58" s="253" t="s">
        <v>85</v>
      </c>
      <c r="D58" s="247" t="s">
        <v>293</v>
      </c>
      <c r="E58" s="247" t="s">
        <v>294</v>
      </c>
      <c r="F58" s="253" t="s">
        <v>93</v>
      </c>
      <c r="G58" s="247" t="s">
        <v>94</v>
      </c>
      <c r="H58" s="247" t="s">
        <v>295</v>
      </c>
      <c r="I58" s="99" t="s">
        <v>946</v>
      </c>
    </row>
    <row r="59" spans="1:9" ht="15" customHeight="1">
      <c r="A59" s="251" t="s">
        <v>373</v>
      </c>
      <c r="B59" s="252">
        <v>56</v>
      </c>
      <c r="C59" s="253" t="s">
        <v>85</v>
      </c>
      <c r="D59" s="247" t="s">
        <v>304</v>
      </c>
      <c r="E59" s="247" t="s">
        <v>305</v>
      </c>
      <c r="F59" s="253" t="s">
        <v>93</v>
      </c>
      <c r="G59" s="247" t="s">
        <v>220</v>
      </c>
      <c r="H59" s="247" t="s">
        <v>306</v>
      </c>
      <c r="I59" s="99" t="s">
        <v>947</v>
      </c>
    </row>
    <row r="60" spans="1:9" ht="15" customHeight="1">
      <c r="A60" s="251" t="s">
        <v>374</v>
      </c>
      <c r="B60" s="252">
        <v>59</v>
      </c>
      <c r="C60" s="253" t="s">
        <v>37</v>
      </c>
      <c r="D60" s="247" t="s">
        <v>128</v>
      </c>
      <c r="E60" s="247" t="s">
        <v>129</v>
      </c>
      <c r="F60" s="253" t="s">
        <v>93</v>
      </c>
      <c r="G60" s="247" t="s">
        <v>117</v>
      </c>
      <c r="H60" s="247" t="s">
        <v>38</v>
      </c>
      <c r="I60" s="99" t="s">
        <v>948</v>
      </c>
    </row>
    <row r="61" spans="1:9" ht="15" customHeight="1">
      <c r="A61" s="251" t="s">
        <v>375</v>
      </c>
      <c r="B61" s="252">
        <v>61</v>
      </c>
      <c r="C61" s="253" t="s">
        <v>37</v>
      </c>
      <c r="D61" s="247" t="s">
        <v>130</v>
      </c>
      <c r="E61" s="247" t="s">
        <v>39</v>
      </c>
      <c r="F61" s="253" t="s">
        <v>93</v>
      </c>
      <c r="G61" s="247" t="s">
        <v>117</v>
      </c>
      <c r="H61" s="247" t="s">
        <v>40</v>
      </c>
      <c r="I61" s="99" t="s">
        <v>949</v>
      </c>
    </row>
    <row r="62" spans="1:9" ht="15" customHeight="1">
      <c r="A62" s="251" t="s">
        <v>377</v>
      </c>
      <c r="B62" s="252">
        <v>62</v>
      </c>
      <c r="C62" s="253" t="s">
        <v>37</v>
      </c>
      <c r="D62" s="247" t="s">
        <v>131</v>
      </c>
      <c r="E62" s="247" t="s">
        <v>132</v>
      </c>
      <c r="F62" s="253" t="s">
        <v>93</v>
      </c>
      <c r="G62" s="247" t="s">
        <v>234</v>
      </c>
      <c r="H62" s="247" t="s">
        <v>40</v>
      </c>
      <c r="I62" s="99" t="s">
        <v>950</v>
      </c>
    </row>
    <row r="63" spans="1:9" ht="15">
      <c r="A63" s="251" t="s">
        <v>378</v>
      </c>
      <c r="B63" s="252">
        <v>63</v>
      </c>
      <c r="C63" s="253" t="s">
        <v>37</v>
      </c>
      <c r="D63" s="247" t="s">
        <v>316</v>
      </c>
      <c r="E63" s="247" t="s">
        <v>317</v>
      </c>
      <c r="F63" s="253" t="s">
        <v>93</v>
      </c>
      <c r="G63" s="247" t="s">
        <v>117</v>
      </c>
      <c r="H63" s="247" t="s">
        <v>40</v>
      </c>
      <c r="I63" s="99" t="s">
        <v>951</v>
      </c>
    </row>
    <row r="64" spans="1:9" ht="15">
      <c r="A64" s="251" t="s">
        <v>380</v>
      </c>
      <c r="B64" s="252">
        <v>64</v>
      </c>
      <c r="C64" s="253" t="s">
        <v>37</v>
      </c>
      <c r="D64" s="247" t="s">
        <v>182</v>
      </c>
      <c r="E64" s="247" t="s">
        <v>183</v>
      </c>
      <c r="F64" s="253" t="s">
        <v>93</v>
      </c>
      <c r="G64" s="247" t="s">
        <v>117</v>
      </c>
      <c r="H64" s="247" t="s">
        <v>40</v>
      </c>
      <c r="I64" s="99" t="s">
        <v>952</v>
      </c>
    </row>
    <row r="65" spans="1:9" ht="15">
      <c r="A65" s="251" t="s">
        <v>382</v>
      </c>
      <c r="B65" s="252">
        <v>65</v>
      </c>
      <c r="C65" s="253" t="s">
        <v>37</v>
      </c>
      <c r="D65" s="247" t="s">
        <v>7</v>
      </c>
      <c r="E65" s="247" t="s">
        <v>236</v>
      </c>
      <c r="F65" s="253" t="s">
        <v>93</v>
      </c>
      <c r="G65" s="247" t="s">
        <v>234</v>
      </c>
      <c r="H65" s="247" t="s">
        <v>235</v>
      </c>
      <c r="I65" s="99" t="s">
        <v>953</v>
      </c>
    </row>
    <row r="66" spans="1:9" ht="15">
      <c r="A66" s="251" t="s">
        <v>384</v>
      </c>
      <c r="B66" s="252">
        <v>66</v>
      </c>
      <c r="C66" s="253" t="s">
        <v>37</v>
      </c>
      <c r="D66" s="247" t="s">
        <v>8</v>
      </c>
      <c r="E66" s="247" t="s">
        <v>9</v>
      </c>
      <c r="F66" s="253" t="s">
        <v>93</v>
      </c>
      <c r="G66" s="247" t="s">
        <v>117</v>
      </c>
      <c r="H66" s="247" t="s">
        <v>40</v>
      </c>
      <c r="I66" s="99" t="s">
        <v>954</v>
      </c>
    </row>
    <row r="67" spans="1:9" ht="15">
      <c r="A67" s="251" t="s">
        <v>386</v>
      </c>
      <c r="B67" s="252">
        <v>60</v>
      </c>
      <c r="C67" s="253" t="s">
        <v>37</v>
      </c>
      <c r="D67" s="247" t="s">
        <v>232</v>
      </c>
      <c r="E67" s="247" t="s">
        <v>233</v>
      </c>
      <c r="F67" s="253" t="s">
        <v>93</v>
      </c>
      <c r="G67" s="247" t="s">
        <v>234</v>
      </c>
      <c r="H67" s="247" t="s">
        <v>40</v>
      </c>
      <c r="I67" s="99" t="s">
        <v>955</v>
      </c>
    </row>
  </sheetData>
  <sheetProtection/>
  <autoFilter ref="A9:I67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selection activeCell="L19" sqref="L19"/>
    </sheetView>
  </sheetViews>
  <sheetFormatPr defaultColWidth="9.140625" defaultRowHeight="12.75" outlineLevelCol="1"/>
  <cols>
    <col min="1" max="1" width="7.140625" style="41" customWidth="1"/>
    <col min="2" max="2" width="4.28125" style="41" customWidth="1"/>
    <col min="3" max="3" width="23.421875" style="41" customWidth="1"/>
    <col min="4" max="5" width="8.00390625" style="116" customWidth="1"/>
    <col min="6" max="6" width="6.7109375" style="41" customWidth="1"/>
    <col min="7" max="7" width="13.140625" style="41" customWidth="1"/>
    <col min="8" max="8" width="1.7109375" style="41" customWidth="1"/>
    <col min="9" max="9" width="9.140625" style="104" customWidth="1"/>
    <col min="10" max="11" width="6.140625" style="100" hidden="1" customWidth="1" outlineLevel="1"/>
    <col min="12" max="12" width="9.140625" style="0" customWidth="1" collapsed="1"/>
  </cols>
  <sheetData>
    <row r="1" spans="1:7" ht="6" customHeight="1">
      <c r="A1" s="49"/>
      <c r="B1" s="48"/>
      <c r="C1" s="48"/>
      <c r="D1" s="105"/>
      <c r="E1" s="105"/>
      <c r="F1" s="48"/>
      <c r="G1" s="48"/>
    </row>
    <row r="2" spans="1:7" ht="15.75">
      <c r="A2" s="307" t="str">
        <f>Startlist!$A4</f>
        <v>GROSSI TOIDUKAUBAD VIRU RALLI 2018</v>
      </c>
      <c r="B2" s="307"/>
      <c r="C2" s="307"/>
      <c r="D2" s="307"/>
      <c r="E2" s="307"/>
      <c r="F2" s="307"/>
      <c r="G2" s="307"/>
    </row>
    <row r="3" spans="1:7" ht="15">
      <c r="A3" s="308" t="str">
        <f>Startlist!$A5</f>
        <v>15.-16. juuni 2018</v>
      </c>
      <c r="B3" s="308"/>
      <c r="C3" s="308"/>
      <c r="D3" s="308"/>
      <c r="E3" s="308"/>
      <c r="F3" s="308"/>
      <c r="G3" s="308"/>
    </row>
    <row r="4" spans="1:7" ht="15">
      <c r="A4" s="308" t="str">
        <f>Startlist!$A6</f>
        <v>Lääne-Virumaa</v>
      </c>
      <c r="B4" s="308"/>
      <c r="C4" s="308"/>
      <c r="D4" s="308"/>
      <c r="E4" s="308"/>
      <c r="F4" s="308"/>
      <c r="G4" s="308"/>
    </row>
    <row r="5" spans="1:7" ht="15">
      <c r="A5" s="11" t="s">
        <v>89</v>
      </c>
      <c r="B5" s="40"/>
      <c r="C5" s="40"/>
      <c r="D5" s="106"/>
      <c r="E5" s="106"/>
      <c r="F5" s="40"/>
      <c r="G5" s="40"/>
    </row>
    <row r="6" spans="1:7" ht="12.75">
      <c r="A6" s="31" t="s">
        <v>55</v>
      </c>
      <c r="B6" s="25" t="s">
        <v>56</v>
      </c>
      <c r="C6" s="26" t="s">
        <v>57</v>
      </c>
      <c r="D6" s="309" t="s">
        <v>91</v>
      </c>
      <c r="E6" s="310"/>
      <c r="F6" s="24" t="s">
        <v>66</v>
      </c>
      <c r="G6" s="24" t="s">
        <v>76</v>
      </c>
    </row>
    <row r="7" spans="1:7" ht="12.75">
      <c r="A7" s="30" t="s">
        <v>78</v>
      </c>
      <c r="B7" s="27"/>
      <c r="C7" s="28" t="s">
        <v>53</v>
      </c>
      <c r="D7" s="108" t="s">
        <v>58</v>
      </c>
      <c r="E7" s="108" t="s">
        <v>59</v>
      </c>
      <c r="F7" s="29"/>
      <c r="G7" s="30" t="s">
        <v>77</v>
      </c>
    </row>
    <row r="8" spans="1:11" ht="12.75">
      <c r="A8" s="145" t="s">
        <v>407</v>
      </c>
      <c r="B8" s="146">
        <v>2</v>
      </c>
      <c r="C8" s="147" t="s">
        <v>408</v>
      </c>
      <c r="D8" s="148" t="s">
        <v>409</v>
      </c>
      <c r="E8" s="149" t="s">
        <v>410</v>
      </c>
      <c r="F8" s="150"/>
      <c r="G8" s="151" t="s">
        <v>411</v>
      </c>
      <c r="H8" s="169"/>
      <c r="I8"/>
      <c r="J8" s="100" t="str">
        <f>TRIM(LEFT(A8,FIND("/",A8,1)-1))</f>
        <v>1</v>
      </c>
      <c r="K8" s="100">
        <f>B8</f>
        <v>2</v>
      </c>
    </row>
    <row r="9" spans="1:9" ht="12.75">
      <c r="A9" s="154" t="s">
        <v>90</v>
      </c>
      <c r="B9" s="155"/>
      <c r="C9" s="156" t="s">
        <v>14</v>
      </c>
      <c r="D9" s="157" t="s">
        <v>412</v>
      </c>
      <c r="E9" s="158" t="s">
        <v>412</v>
      </c>
      <c r="F9" s="159"/>
      <c r="G9" s="144" t="s">
        <v>413</v>
      </c>
      <c r="H9" s="169"/>
      <c r="I9"/>
    </row>
    <row r="10" spans="1:11" ht="12.75">
      <c r="A10" s="145" t="s">
        <v>414</v>
      </c>
      <c r="B10" s="146">
        <v>1</v>
      </c>
      <c r="C10" s="147" t="s">
        <v>415</v>
      </c>
      <c r="D10" s="148" t="s">
        <v>416</v>
      </c>
      <c r="E10" s="149" t="s">
        <v>417</v>
      </c>
      <c r="F10" s="150"/>
      <c r="G10" s="151" t="s">
        <v>418</v>
      </c>
      <c r="H10" s="169"/>
      <c r="I10"/>
      <c r="J10" s="100" t="str">
        <f>TRIM(LEFT(A10,FIND("/",A10,1)-1))</f>
        <v>2</v>
      </c>
      <c r="K10" s="100">
        <f>B10</f>
        <v>1</v>
      </c>
    </row>
    <row r="11" spans="1:9" ht="12.75">
      <c r="A11" s="154" t="s">
        <v>90</v>
      </c>
      <c r="B11" s="155"/>
      <c r="C11" s="156" t="s">
        <v>241</v>
      </c>
      <c r="D11" s="157" t="s">
        <v>419</v>
      </c>
      <c r="E11" s="158" t="s">
        <v>419</v>
      </c>
      <c r="F11" s="159"/>
      <c r="G11" s="144" t="s">
        <v>420</v>
      </c>
      <c r="H11" s="169"/>
      <c r="I11"/>
    </row>
    <row r="12" spans="1:11" ht="12.75">
      <c r="A12" s="145" t="s">
        <v>421</v>
      </c>
      <c r="B12" s="146">
        <v>6</v>
      </c>
      <c r="C12" s="147" t="s">
        <v>422</v>
      </c>
      <c r="D12" s="148" t="s">
        <v>423</v>
      </c>
      <c r="E12" s="149" t="s">
        <v>424</v>
      </c>
      <c r="F12" s="150"/>
      <c r="G12" s="151" t="s">
        <v>425</v>
      </c>
      <c r="H12" s="169"/>
      <c r="I12"/>
      <c r="J12" s="100" t="str">
        <f>TRIM(LEFT(A12,FIND("/",A12,1)-1))</f>
        <v>3</v>
      </c>
      <c r="K12" s="100">
        <f>B12</f>
        <v>6</v>
      </c>
    </row>
    <row r="13" spans="1:9" ht="12.75">
      <c r="A13" s="154" t="s">
        <v>84</v>
      </c>
      <c r="B13" s="155"/>
      <c r="C13" s="156" t="s">
        <v>100</v>
      </c>
      <c r="D13" s="157" t="s">
        <v>426</v>
      </c>
      <c r="E13" s="158" t="s">
        <v>427</v>
      </c>
      <c r="F13" s="159"/>
      <c r="G13" s="144" t="s">
        <v>428</v>
      </c>
      <c r="H13" s="169"/>
      <c r="I13"/>
    </row>
    <row r="14" spans="1:11" ht="12.75">
      <c r="A14" s="145" t="s">
        <v>429</v>
      </c>
      <c r="B14" s="146">
        <v>7</v>
      </c>
      <c r="C14" s="147" t="s">
        <v>430</v>
      </c>
      <c r="D14" s="148" t="s">
        <v>431</v>
      </c>
      <c r="E14" s="149" t="s">
        <v>432</v>
      </c>
      <c r="F14" s="150"/>
      <c r="G14" s="151" t="s">
        <v>433</v>
      </c>
      <c r="H14" s="169"/>
      <c r="I14"/>
      <c r="J14" s="100" t="str">
        <f>TRIM(LEFT(A14,FIND("/",A14,1)-1))</f>
        <v>4</v>
      </c>
      <c r="K14" s="100">
        <f>B14</f>
        <v>7</v>
      </c>
    </row>
    <row r="15" spans="1:9" ht="12.75">
      <c r="A15" s="154" t="s">
        <v>87</v>
      </c>
      <c r="B15" s="155"/>
      <c r="C15" s="156" t="s">
        <v>19</v>
      </c>
      <c r="D15" s="157" t="s">
        <v>434</v>
      </c>
      <c r="E15" s="158" t="s">
        <v>434</v>
      </c>
      <c r="F15" s="159"/>
      <c r="G15" s="144" t="s">
        <v>435</v>
      </c>
      <c r="H15" s="169"/>
      <c r="I15"/>
    </row>
    <row r="16" spans="1:11" ht="12.75">
      <c r="A16" s="145" t="s">
        <v>436</v>
      </c>
      <c r="B16" s="146">
        <v>4</v>
      </c>
      <c r="C16" s="147" t="s">
        <v>437</v>
      </c>
      <c r="D16" s="148" t="s">
        <v>438</v>
      </c>
      <c r="E16" s="149" t="s">
        <v>439</v>
      </c>
      <c r="F16" s="150"/>
      <c r="G16" s="151" t="s">
        <v>440</v>
      </c>
      <c r="H16" s="169"/>
      <c r="I16"/>
      <c r="J16" s="100" t="str">
        <f>TRIM(LEFT(A16,FIND("/",A16,1)-1))</f>
        <v>5</v>
      </c>
      <c r="K16" s="100">
        <f>B16</f>
        <v>4</v>
      </c>
    </row>
    <row r="17" spans="1:9" ht="12.75">
      <c r="A17" s="154" t="s">
        <v>90</v>
      </c>
      <c r="B17" s="155"/>
      <c r="C17" s="156" t="s">
        <v>244</v>
      </c>
      <c r="D17" s="157" t="s">
        <v>441</v>
      </c>
      <c r="E17" s="158" t="s">
        <v>442</v>
      </c>
      <c r="F17" s="159"/>
      <c r="G17" s="144" t="s">
        <v>443</v>
      </c>
      <c r="H17" s="169"/>
      <c r="I17"/>
    </row>
    <row r="18" spans="1:11" ht="12.75">
      <c r="A18" s="145" t="s">
        <v>444</v>
      </c>
      <c r="B18" s="146">
        <v>9</v>
      </c>
      <c r="C18" s="147" t="s">
        <v>445</v>
      </c>
      <c r="D18" s="148" t="s">
        <v>446</v>
      </c>
      <c r="E18" s="149" t="s">
        <v>447</v>
      </c>
      <c r="F18" s="150"/>
      <c r="G18" s="151" t="s">
        <v>448</v>
      </c>
      <c r="H18" s="169"/>
      <c r="I18"/>
      <c r="J18" s="100" t="str">
        <f>TRIM(LEFT(A18,FIND("/",A18,1)-1))</f>
        <v>6</v>
      </c>
      <c r="K18" s="100">
        <f>B18</f>
        <v>9</v>
      </c>
    </row>
    <row r="19" spans="1:9" ht="12.75">
      <c r="A19" s="154" t="s">
        <v>90</v>
      </c>
      <c r="B19" s="155"/>
      <c r="C19" s="156" t="s">
        <v>19</v>
      </c>
      <c r="D19" s="157" t="s">
        <v>449</v>
      </c>
      <c r="E19" s="158" t="s">
        <v>524</v>
      </c>
      <c r="F19" s="159"/>
      <c r="G19" s="144" t="s">
        <v>450</v>
      </c>
      <c r="H19" s="169"/>
      <c r="I19"/>
    </row>
    <row r="20" spans="1:11" ht="12.75">
      <c r="A20" s="145" t="s">
        <v>525</v>
      </c>
      <c r="B20" s="146">
        <v>11</v>
      </c>
      <c r="C20" s="147" t="s">
        <v>472</v>
      </c>
      <c r="D20" s="148" t="s">
        <v>526</v>
      </c>
      <c r="E20" s="149" t="s">
        <v>527</v>
      </c>
      <c r="F20" s="150"/>
      <c r="G20" s="151" t="s">
        <v>528</v>
      </c>
      <c r="H20" s="169"/>
      <c r="I20"/>
      <c r="J20" s="100" t="str">
        <f>TRIM(LEFT(A20,FIND("/",A20,1)-1))</f>
        <v>7</v>
      </c>
      <c r="K20" s="100">
        <f>B20</f>
        <v>11</v>
      </c>
    </row>
    <row r="21" spans="1:9" ht="12.75">
      <c r="A21" s="154" t="s">
        <v>87</v>
      </c>
      <c r="B21" s="155"/>
      <c r="C21" s="156" t="s">
        <v>95</v>
      </c>
      <c r="D21" s="157" t="s">
        <v>465</v>
      </c>
      <c r="E21" s="158" t="s">
        <v>529</v>
      </c>
      <c r="F21" s="159"/>
      <c r="G21" s="144" t="s">
        <v>530</v>
      </c>
      <c r="H21" s="169"/>
      <c r="I21"/>
    </row>
    <row r="22" spans="1:11" ht="12.75">
      <c r="A22" s="145" t="s">
        <v>531</v>
      </c>
      <c r="B22" s="146">
        <v>12</v>
      </c>
      <c r="C22" s="147" t="s">
        <v>473</v>
      </c>
      <c r="D22" s="148" t="s">
        <v>532</v>
      </c>
      <c r="E22" s="149" t="s">
        <v>533</v>
      </c>
      <c r="F22" s="150"/>
      <c r="G22" s="151" t="s">
        <v>534</v>
      </c>
      <c r="H22" s="169"/>
      <c r="I22"/>
      <c r="J22" s="100" t="str">
        <f>TRIM(LEFT(A22,FIND("/",A22,1)-1))</f>
        <v>8</v>
      </c>
      <c r="K22" s="100">
        <f>B22</f>
        <v>12</v>
      </c>
    </row>
    <row r="23" spans="1:9" ht="12.75">
      <c r="A23" s="154" t="s">
        <v>87</v>
      </c>
      <c r="B23" s="155"/>
      <c r="C23" s="156" t="s">
        <v>95</v>
      </c>
      <c r="D23" s="157" t="s">
        <v>529</v>
      </c>
      <c r="E23" s="158" t="s">
        <v>535</v>
      </c>
      <c r="F23" s="159"/>
      <c r="G23" s="144" t="s">
        <v>536</v>
      </c>
      <c r="H23" s="169"/>
      <c r="I23"/>
    </row>
    <row r="24" spans="1:11" ht="12.75">
      <c r="A24" s="145" t="s">
        <v>537</v>
      </c>
      <c r="B24" s="146">
        <v>5</v>
      </c>
      <c r="C24" s="147" t="s">
        <v>451</v>
      </c>
      <c r="D24" s="148" t="s">
        <v>452</v>
      </c>
      <c r="E24" s="149" t="s">
        <v>453</v>
      </c>
      <c r="F24" s="150"/>
      <c r="G24" s="151" t="s">
        <v>454</v>
      </c>
      <c r="H24" s="169"/>
      <c r="I24"/>
      <c r="J24" s="100" t="str">
        <f>TRIM(LEFT(A24,FIND("/",A24,1)-1))</f>
        <v>9</v>
      </c>
      <c r="K24" s="100">
        <f>B24</f>
        <v>5</v>
      </c>
    </row>
    <row r="25" spans="1:9" ht="12.75">
      <c r="A25" s="154" t="s">
        <v>90</v>
      </c>
      <c r="B25" s="155"/>
      <c r="C25" s="156" t="s">
        <v>19</v>
      </c>
      <c r="D25" s="157" t="s">
        <v>538</v>
      </c>
      <c r="E25" s="158" t="s">
        <v>539</v>
      </c>
      <c r="F25" s="159"/>
      <c r="G25" s="144" t="s">
        <v>455</v>
      </c>
      <c r="H25" s="169"/>
      <c r="I25"/>
    </row>
    <row r="26" spans="1:11" ht="12.75">
      <c r="A26" s="145" t="s">
        <v>540</v>
      </c>
      <c r="B26" s="146">
        <v>25</v>
      </c>
      <c r="C26" s="147" t="s">
        <v>485</v>
      </c>
      <c r="D26" s="148" t="s">
        <v>541</v>
      </c>
      <c r="E26" s="149" t="s">
        <v>542</v>
      </c>
      <c r="F26" s="150"/>
      <c r="G26" s="151" t="s">
        <v>543</v>
      </c>
      <c r="H26" s="169"/>
      <c r="I26"/>
      <c r="J26" s="100" t="str">
        <f>TRIM(LEFT(A26,FIND("/",A26,1)-1))</f>
        <v>10</v>
      </c>
      <c r="K26" s="100">
        <f>B26</f>
        <v>25</v>
      </c>
    </row>
    <row r="27" spans="1:9" ht="12.75">
      <c r="A27" s="154" t="s">
        <v>84</v>
      </c>
      <c r="B27" s="155"/>
      <c r="C27" s="156" t="s">
        <v>95</v>
      </c>
      <c r="D27" s="157" t="s">
        <v>544</v>
      </c>
      <c r="E27" s="158" t="s">
        <v>545</v>
      </c>
      <c r="F27" s="159"/>
      <c r="G27" s="144" t="s">
        <v>546</v>
      </c>
      <c r="H27" s="169"/>
      <c r="I27"/>
    </row>
    <row r="28" spans="1:11" ht="12.75">
      <c r="A28" s="145" t="s">
        <v>547</v>
      </c>
      <c r="B28" s="146">
        <v>10</v>
      </c>
      <c r="C28" s="147" t="s">
        <v>456</v>
      </c>
      <c r="D28" s="148" t="s">
        <v>457</v>
      </c>
      <c r="E28" s="149" t="s">
        <v>458</v>
      </c>
      <c r="F28" s="150"/>
      <c r="G28" s="151" t="s">
        <v>459</v>
      </c>
      <c r="H28" s="169"/>
      <c r="I28"/>
      <c r="J28" s="100" t="str">
        <f>TRIM(LEFT(A28,FIND("/",A28,1)-1))</f>
        <v>11</v>
      </c>
      <c r="K28" s="100">
        <f>B28</f>
        <v>10</v>
      </c>
    </row>
    <row r="29" spans="1:9" ht="12.75">
      <c r="A29" s="154" t="s">
        <v>87</v>
      </c>
      <c r="B29" s="155"/>
      <c r="C29" s="156" t="s">
        <v>102</v>
      </c>
      <c r="D29" s="157" t="s">
        <v>548</v>
      </c>
      <c r="E29" s="158" t="s">
        <v>592</v>
      </c>
      <c r="F29" s="159"/>
      <c r="G29" s="144" t="s">
        <v>460</v>
      </c>
      <c r="H29" s="169"/>
      <c r="I29"/>
    </row>
    <row r="30" spans="1:11" ht="12.75">
      <c r="A30" s="145" t="s">
        <v>549</v>
      </c>
      <c r="B30" s="146">
        <v>24</v>
      </c>
      <c r="C30" s="147" t="s">
        <v>484</v>
      </c>
      <c r="D30" s="148" t="s">
        <v>850</v>
      </c>
      <c r="E30" s="149" t="s">
        <v>568</v>
      </c>
      <c r="F30" s="150"/>
      <c r="G30" s="151" t="s">
        <v>851</v>
      </c>
      <c r="H30" s="169"/>
      <c r="I30"/>
      <c r="J30" s="100" t="str">
        <f>TRIM(LEFT(A30,FIND("/",A30,1)-1))</f>
        <v>12</v>
      </c>
      <c r="K30" s="100">
        <f>B30</f>
        <v>24</v>
      </c>
    </row>
    <row r="31" spans="1:9" ht="12.75">
      <c r="A31" s="154" t="s">
        <v>87</v>
      </c>
      <c r="B31" s="155"/>
      <c r="C31" s="156" t="s">
        <v>102</v>
      </c>
      <c r="D31" s="157" t="s">
        <v>852</v>
      </c>
      <c r="E31" s="158" t="s">
        <v>569</v>
      </c>
      <c r="F31" s="159"/>
      <c r="G31" s="144" t="s">
        <v>853</v>
      </c>
      <c r="H31" s="169"/>
      <c r="I31"/>
    </row>
    <row r="32" spans="1:11" ht="12.75">
      <c r="A32" s="145" t="s">
        <v>550</v>
      </c>
      <c r="B32" s="146">
        <v>8</v>
      </c>
      <c r="C32" s="147" t="s">
        <v>461</v>
      </c>
      <c r="D32" s="148" t="s">
        <v>462</v>
      </c>
      <c r="E32" s="149" t="s">
        <v>463</v>
      </c>
      <c r="F32" s="150"/>
      <c r="G32" s="151" t="s">
        <v>464</v>
      </c>
      <c r="H32" s="169"/>
      <c r="I32"/>
      <c r="J32" s="100" t="str">
        <f>TRIM(LEFT(A32,FIND("/",A32,1)-1))</f>
        <v>13</v>
      </c>
      <c r="K32" s="100">
        <f>B32</f>
        <v>8</v>
      </c>
    </row>
    <row r="33" spans="1:9" ht="12.75">
      <c r="A33" s="154" t="s">
        <v>87</v>
      </c>
      <c r="B33" s="155"/>
      <c r="C33" s="156" t="s">
        <v>177</v>
      </c>
      <c r="D33" s="157" t="s">
        <v>592</v>
      </c>
      <c r="E33" s="158" t="s">
        <v>465</v>
      </c>
      <c r="F33" s="159"/>
      <c r="G33" s="144" t="s">
        <v>466</v>
      </c>
      <c r="H33" s="169"/>
      <c r="I33"/>
    </row>
    <row r="34" spans="1:11" ht="12.75">
      <c r="A34" s="145" t="s">
        <v>854</v>
      </c>
      <c r="B34" s="146">
        <v>3</v>
      </c>
      <c r="C34" s="147" t="s">
        <v>467</v>
      </c>
      <c r="D34" s="148" t="s">
        <v>468</v>
      </c>
      <c r="E34" s="149" t="s">
        <v>469</v>
      </c>
      <c r="F34" s="150"/>
      <c r="G34" s="151" t="s">
        <v>470</v>
      </c>
      <c r="H34" s="169"/>
      <c r="I34"/>
      <c r="J34" s="100" t="str">
        <f>TRIM(LEFT(A34,FIND("/",A34,1)-1))</f>
        <v>14</v>
      </c>
      <c r="K34" s="100">
        <f>B34</f>
        <v>3</v>
      </c>
    </row>
    <row r="35" spans="1:9" ht="12.75">
      <c r="A35" s="154" t="s">
        <v>90</v>
      </c>
      <c r="B35" s="155"/>
      <c r="C35" s="156" t="s">
        <v>19</v>
      </c>
      <c r="D35" s="157" t="s">
        <v>855</v>
      </c>
      <c r="E35" s="158" t="s">
        <v>449</v>
      </c>
      <c r="F35" s="159"/>
      <c r="G35" s="144" t="s">
        <v>471</v>
      </c>
      <c r="H35" s="169"/>
      <c r="I35"/>
    </row>
    <row r="36" spans="1:11" ht="12.75">
      <c r="A36" s="145" t="s">
        <v>555</v>
      </c>
      <c r="B36" s="146">
        <v>22</v>
      </c>
      <c r="C36" s="147" t="s">
        <v>482</v>
      </c>
      <c r="D36" s="148" t="s">
        <v>551</v>
      </c>
      <c r="E36" s="149" t="s">
        <v>552</v>
      </c>
      <c r="F36" s="150"/>
      <c r="G36" s="151" t="s">
        <v>553</v>
      </c>
      <c r="H36" s="169"/>
      <c r="I36"/>
      <c r="J36" s="100" t="str">
        <f>TRIM(LEFT(A36,FIND("/",A36,1)-1))</f>
        <v>15</v>
      </c>
      <c r="K36" s="100">
        <f>B36</f>
        <v>22</v>
      </c>
    </row>
    <row r="37" spans="1:9" ht="12.75">
      <c r="A37" s="154" t="s">
        <v>83</v>
      </c>
      <c r="B37" s="155"/>
      <c r="C37" s="156" t="s">
        <v>19</v>
      </c>
      <c r="D37" s="157" t="s">
        <v>856</v>
      </c>
      <c r="E37" s="158" t="s">
        <v>559</v>
      </c>
      <c r="F37" s="159"/>
      <c r="G37" s="144" t="s">
        <v>554</v>
      </c>
      <c r="H37" s="169"/>
      <c r="I37"/>
    </row>
    <row r="38" spans="1:11" ht="12.75">
      <c r="A38" s="145" t="s">
        <v>857</v>
      </c>
      <c r="B38" s="146">
        <v>26</v>
      </c>
      <c r="C38" s="147" t="s">
        <v>486</v>
      </c>
      <c r="D38" s="148" t="s">
        <v>556</v>
      </c>
      <c r="E38" s="149" t="s">
        <v>557</v>
      </c>
      <c r="F38" s="150"/>
      <c r="G38" s="151" t="s">
        <v>558</v>
      </c>
      <c r="H38" s="169"/>
      <c r="I38"/>
      <c r="J38" s="100" t="str">
        <f>TRIM(LEFT(A38,FIND("/",A38,1)-1))</f>
        <v>16</v>
      </c>
      <c r="K38" s="100">
        <f>B38</f>
        <v>26</v>
      </c>
    </row>
    <row r="39" spans="1:9" ht="12.75">
      <c r="A39" s="154" t="s">
        <v>85</v>
      </c>
      <c r="B39" s="155"/>
      <c r="C39" s="156" t="s">
        <v>105</v>
      </c>
      <c r="D39" s="157" t="s">
        <v>559</v>
      </c>
      <c r="E39" s="158" t="s">
        <v>578</v>
      </c>
      <c r="F39" s="159"/>
      <c r="G39" s="144" t="s">
        <v>560</v>
      </c>
      <c r="H39" s="169"/>
      <c r="I39"/>
    </row>
    <row r="40" spans="1:11" ht="12.75">
      <c r="A40" s="145" t="s">
        <v>858</v>
      </c>
      <c r="B40" s="146">
        <v>21</v>
      </c>
      <c r="C40" s="147" t="s">
        <v>481</v>
      </c>
      <c r="D40" s="148" t="s">
        <v>561</v>
      </c>
      <c r="E40" s="149" t="s">
        <v>562</v>
      </c>
      <c r="F40" s="150"/>
      <c r="G40" s="151" t="s">
        <v>563</v>
      </c>
      <c r="H40" s="169"/>
      <c r="I40"/>
      <c r="J40" s="100" t="str">
        <f>TRIM(LEFT(A40,FIND("/",A40,1)-1))</f>
        <v>17</v>
      </c>
      <c r="K40" s="100">
        <f>B40</f>
        <v>21</v>
      </c>
    </row>
    <row r="41" spans="1:9" ht="12.75">
      <c r="A41" s="154" t="s">
        <v>83</v>
      </c>
      <c r="B41" s="155"/>
      <c r="C41" s="156" t="s">
        <v>163</v>
      </c>
      <c r="D41" s="157" t="s">
        <v>859</v>
      </c>
      <c r="E41" s="158" t="s">
        <v>593</v>
      </c>
      <c r="F41" s="159"/>
      <c r="G41" s="144" t="s">
        <v>564</v>
      </c>
      <c r="H41" s="169"/>
      <c r="I41"/>
    </row>
    <row r="42" spans="1:11" ht="12.75">
      <c r="A42" s="145" t="s">
        <v>860</v>
      </c>
      <c r="B42" s="146">
        <v>20</v>
      </c>
      <c r="C42" s="147" t="s">
        <v>480</v>
      </c>
      <c r="D42" s="148" t="s">
        <v>565</v>
      </c>
      <c r="E42" s="149" t="s">
        <v>566</v>
      </c>
      <c r="F42" s="150"/>
      <c r="G42" s="151" t="s">
        <v>563</v>
      </c>
      <c r="H42" s="169"/>
      <c r="I42"/>
      <c r="J42" s="100" t="str">
        <f>TRIM(LEFT(A42,FIND("/",A42,1)-1))</f>
        <v>18</v>
      </c>
      <c r="K42" s="100">
        <f>B42</f>
        <v>20</v>
      </c>
    </row>
    <row r="43" spans="1:9" ht="12.75">
      <c r="A43" s="154" t="s">
        <v>83</v>
      </c>
      <c r="B43" s="155"/>
      <c r="C43" s="156" t="s">
        <v>159</v>
      </c>
      <c r="D43" s="157" t="s">
        <v>861</v>
      </c>
      <c r="E43" s="158" t="s">
        <v>594</v>
      </c>
      <c r="F43" s="159"/>
      <c r="G43" s="144" t="s">
        <v>564</v>
      </c>
      <c r="H43" s="169"/>
      <c r="I43"/>
    </row>
    <row r="44" spans="1:11" ht="12.75">
      <c r="A44" s="145" t="s">
        <v>862</v>
      </c>
      <c r="B44" s="146">
        <v>27</v>
      </c>
      <c r="C44" s="147" t="s">
        <v>487</v>
      </c>
      <c r="D44" s="148" t="s">
        <v>595</v>
      </c>
      <c r="E44" s="149" t="s">
        <v>596</v>
      </c>
      <c r="F44" s="150"/>
      <c r="G44" s="151" t="s">
        <v>597</v>
      </c>
      <c r="H44" s="169"/>
      <c r="I44"/>
      <c r="J44" s="100" t="str">
        <f>TRIM(LEFT(A44,FIND("/",A44,1)-1))</f>
        <v>19</v>
      </c>
      <c r="K44" s="100">
        <f>B44</f>
        <v>27</v>
      </c>
    </row>
    <row r="45" spans="1:9" ht="12.75">
      <c r="A45" s="154" t="s">
        <v>85</v>
      </c>
      <c r="B45" s="155"/>
      <c r="C45" s="156" t="s">
        <v>105</v>
      </c>
      <c r="D45" s="157" t="s">
        <v>567</v>
      </c>
      <c r="E45" s="158" t="s">
        <v>598</v>
      </c>
      <c r="F45" s="159"/>
      <c r="G45" s="144" t="s">
        <v>599</v>
      </c>
      <c r="H45" s="169"/>
      <c r="I45"/>
    </row>
    <row r="46" spans="1:11" ht="12.75">
      <c r="A46" s="145" t="s">
        <v>863</v>
      </c>
      <c r="B46" s="146">
        <v>31</v>
      </c>
      <c r="C46" s="147" t="s">
        <v>491</v>
      </c>
      <c r="D46" s="148" t="s">
        <v>600</v>
      </c>
      <c r="E46" s="149" t="s">
        <v>601</v>
      </c>
      <c r="F46" s="150"/>
      <c r="G46" s="151" t="s">
        <v>602</v>
      </c>
      <c r="H46" s="169"/>
      <c r="I46"/>
      <c r="J46" s="100" t="str">
        <f>TRIM(LEFT(A46,FIND("/",A46,1)-1))</f>
        <v>20</v>
      </c>
      <c r="K46" s="100">
        <f>B46</f>
        <v>31</v>
      </c>
    </row>
    <row r="47" spans="1:9" ht="12.75">
      <c r="A47" s="154" t="s">
        <v>85</v>
      </c>
      <c r="B47" s="155"/>
      <c r="C47" s="156" t="s">
        <v>105</v>
      </c>
      <c r="D47" s="157" t="s">
        <v>618</v>
      </c>
      <c r="E47" s="158" t="s">
        <v>603</v>
      </c>
      <c r="F47" s="159"/>
      <c r="G47" s="144" t="s">
        <v>604</v>
      </c>
      <c r="H47" s="169"/>
      <c r="I47"/>
    </row>
    <row r="48" spans="1:11" ht="12.75">
      <c r="A48" s="145" t="s">
        <v>864</v>
      </c>
      <c r="B48" s="146">
        <v>28</v>
      </c>
      <c r="C48" s="147" t="s">
        <v>488</v>
      </c>
      <c r="D48" s="148" t="s">
        <v>605</v>
      </c>
      <c r="E48" s="149" t="s">
        <v>606</v>
      </c>
      <c r="F48" s="150"/>
      <c r="G48" s="151" t="s">
        <v>607</v>
      </c>
      <c r="H48" s="169"/>
      <c r="I48"/>
      <c r="J48" s="100" t="str">
        <f>TRIM(LEFT(A48,FIND("/",A48,1)-1))</f>
        <v>21</v>
      </c>
      <c r="K48" s="100">
        <f>B48</f>
        <v>28</v>
      </c>
    </row>
    <row r="49" spans="1:9" ht="12.75">
      <c r="A49" s="154" t="s">
        <v>86</v>
      </c>
      <c r="B49" s="155"/>
      <c r="C49" s="156" t="s">
        <v>110</v>
      </c>
      <c r="D49" s="157" t="s">
        <v>865</v>
      </c>
      <c r="E49" s="158" t="s">
        <v>590</v>
      </c>
      <c r="F49" s="159"/>
      <c r="G49" s="144" t="s">
        <v>609</v>
      </c>
      <c r="H49" s="169"/>
      <c r="I49"/>
    </row>
    <row r="50" spans="1:11" ht="12.75">
      <c r="A50" s="145" t="s">
        <v>582</v>
      </c>
      <c r="B50" s="146">
        <v>32</v>
      </c>
      <c r="C50" s="147" t="s">
        <v>492</v>
      </c>
      <c r="D50" s="148" t="s">
        <v>610</v>
      </c>
      <c r="E50" s="149" t="s">
        <v>557</v>
      </c>
      <c r="F50" s="150"/>
      <c r="G50" s="151" t="s">
        <v>611</v>
      </c>
      <c r="H50" s="169"/>
      <c r="I50"/>
      <c r="J50" s="100" t="str">
        <f>TRIM(LEFT(A50,FIND("/",A50,1)-1))</f>
        <v>22</v>
      </c>
      <c r="K50" s="100">
        <f>B50</f>
        <v>32</v>
      </c>
    </row>
    <row r="51" spans="1:9" ht="12.75">
      <c r="A51" s="154" t="s">
        <v>92</v>
      </c>
      <c r="B51" s="155"/>
      <c r="C51" s="156" t="s">
        <v>32</v>
      </c>
      <c r="D51" s="157" t="s">
        <v>866</v>
      </c>
      <c r="E51" s="158" t="s">
        <v>612</v>
      </c>
      <c r="F51" s="159"/>
      <c r="G51" s="144" t="s">
        <v>613</v>
      </c>
      <c r="H51" s="169"/>
      <c r="I51"/>
    </row>
    <row r="52" spans="1:11" ht="12.75">
      <c r="A52" s="145" t="s">
        <v>614</v>
      </c>
      <c r="B52" s="146">
        <v>19</v>
      </c>
      <c r="C52" s="147" t="s">
        <v>479</v>
      </c>
      <c r="D52" s="148" t="s">
        <v>570</v>
      </c>
      <c r="E52" s="149" t="s">
        <v>571</v>
      </c>
      <c r="F52" s="150"/>
      <c r="G52" s="151" t="s">
        <v>572</v>
      </c>
      <c r="H52" s="169"/>
      <c r="I52"/>
      <c r="J52" s="100" t="str">
        <f>TRIM(LEFT(A52,FIND("/",A52,1)-1))</f>
        <v>23</v>
      </c>
      <c r="K52" s="100">
        <f>B52</f>
        <v>19</v>
      </c>
    </row>
    <row r="53" spans="1:9" ht="12.75">
      <c r="A53" s="154" t="s">
        <v>83</v>
      </c>
      <c r="B53" s="155"/>
      <c r="C53" s="156" t="s">
        <v>163</v>
      </c>
      <c r="D53" s="157" t="s">
        <v>573</v>
      </c>
      <c r="E53" s="158" t="s">
        <v>615</v>
      </c>
      <c r="F53" s="159"/>
      <c r="G53" s="144" t="s">
        <v>574</v>
      </c>
      <c r="H53" s="169"/>
      <c r="I53"/>
    </row>
    <row r="54" spans="1:11" ht="12.75">
      <c r="A54" s="145" t="s">
        <v>616</v>
      </c>
      <c r="B54" s="146">
        <v>18</v>
      </c>
      <c r="C54" s="147" t="s">
        <v>478</v>
      </c>
      <c r="D54" s="148" t="s">
        <v>575</v>
      </c>
      <c r="E54" s="149" t="s">
        <v>576</v>
      </c>
      <c r="F54" s="150"/>
      <c r="G54" s="151" t="s">
        <v>577</v>
      </c>
      <c r="H54" s="169"/>
      <c r="I54"/>
      <c r="J54" s="100" t="str">
        <f>TRIM(LEFT(A54,FIND("/",A54,1)-1))</f>
        <v>24</v>
      </c>
      <c r="K54" s="100">
        <f>B54</f>
        <v>18</v>
      </c>
    </row>
    <row r="55" spans="1:9" ht="12.75">
      <c r="A55" s="154" t="s">
        <v>83</v>
      </c>
      <c r="B55" s="155"/>
      <c r="C55" s="156" t="s">
        <v>163</v>
      </c>
      <c r="D55" s="157" t="s">
        <v>617</v>
      </c>
      <c r="E55" s="158" t="s">
        <v>618</v>
      </c>
      <c r="F55" s="159"/>
      <c r="G55" s="144" t="s">
        <v>579</v>
      </c>
      <c r="H55" s="169"/>
      <c r="I55"/>
    </row>
    <row r="56" spans="1:11" ht="12.75">
      <c r="A56" s="145" t="s">
        <v>619</v>
      </c>
      <c r="B56" s="146">
        <v>29</v>
      </c>
      <c r="C56" s="147" t="s">
        <v>489</v>
      </c>
      <c r="D56" s="148" t="s">
        <v>620</v>
      </c>
      <c r="E56" s="149" t="s">
        <v>621</v>
      </c>
      <c r="F56" s="150"/>
      <c r="G56" s="151" t="s">
        <v>622</v>
      </c>
      <c r="H56" s="169"/>
      <c r="I56"/>
      <c r="J56" s="100" t="str">
        <f>TRIM(LEFT(A56,FIND("/",A56,1)-1))</f>
        <v>25</v>
      </c>
      <c r="K56" s="100">
        <f>B56</f>
        <v>29</v>
      </c>
    </row>
    <row r="57" spans="1:9" ht="12.75">
      <c r="A57" s="154" t="s">
        <v>86</v>
      </c>
      <c r="B57" s="155"/>
      <c r="C57" s="156" t="s">
        <v>259</v>
      </c>
      <c r="D57" s="157" t="s">
        <v>659</v>
      </c>
      <c r="E57" s="158" t="s">
        <v>624</v>
      </c>
      <c r="F57" s="159"/>
      <c r="G57" s="144" t="s">
        <v>625</v>
      </c>
      <c r="H57" s="169"/>
      <c r="I57"/>
    </row>
    <row r="58" spans="1:11" ht="12.75">
      <c r="A58" s="145" t="s">
        <v>626</v>
      </c>
      <c r="B58" s="146">
        <v>36</v>
      </c>
      <c r="C58" s="147" t="s">
        <v>496</v>
      </c>
      <c r="D58" s="148" t="s">
        <v>627</v>
      </c>
      <c r="E58" s="149" t="s">
        <v>628</v>
      </c>
      <c r="F58" s="150"/>
      <c r="G58" s="151" t="s">
        <v>629</v>
      </c>
      <c r="H58" s="169"/>
      <c r="I58"/>
      <c r="J58" s="100" t="str">
        <f>TRIM(LEFT(A58,FIND("/",A58,1)-1))</f>
        <v>26</v>
      </c>
      <c r="K58" s="100">
        <f>B58</f>
        <v>36</v>
      </c>
    </row>
    <row r="59" spans="1:9" ht="12.75">
      <c r="A59" s="154" t="s">
        <v>84</v>
      </c>
      <c r="B59" s="155"/>
      <c r="C59" s="156" t="s">
        <v>120</v>
      </c>
      <c r="D59" s="157" t="s">
        <v>643</v>
      </c>
      <c r="E59" s="158" t="s">
        <v>630</v>
      </c>
      <c r="F59" s="159"/>
      <c r="G59" s="144" t="s">
        <v>631</v>
      </c>
      <c r="H59" s="169"/>
      <c r="I59"/>
    </row>
    <row r="60" spans="1:11" ht="12.75">
      <c r="A60" s="145" t="s">
        <v>632</v>
      </c>
      <c r="B60" s="146">
        <v>33</v>
      </c>
      <c r="C60" s="147" t="s">
        <v>493</v>
      </c>
      <c r="D60" s="148" t="s">
        <v>633</v>
      </c>
      <c r="E60" s="149" t="s">
        <v>584</v>
      </c>
      <c r="F60" s="150"/>
      <c r="G60" s="151" t="s">
        <v>634</v>
      </c>
      <c r="H60" s="169"/>
      <c r="I60"/>
      <c r="J60" s="100" t="str">
        <f>TRIM(LEFT(A60,FIND("/",A60,1)-1))</f>
        <v>27</v>
      </c>
      <c r="K60" s="100">
        <f>B60</f>
        <v>33</v>
      </c>
    </row>
    <row r="61" spans="1:9" ht="12.75">
      <c r="A61" s="154" t="s">
        <v>92</v>
      </c>
      <c r="B61" s="155"/>
      <c r="C61" s="156" t="s">
        <v>118</v>
      </c>
      <c r="D61" s="157" t="s">
        <v>623</v>
      </c>
      <c r="E61" s="158" t="s">
        <v>635</v>
      </c>
      <c r="F61" s="159"/>
      <c r="G61" s="144" t="s">
        <v>636</v>
      </c>
      <c r="H61" s="169"/>
      <c r="I61"/>
    </row>
    <row r="62" spans="1:11" ht="12.75">
      <c r="A62" s="145" t="s">
        <v>660</v>
      </c>
      <c r="B62" s="146">
        <v>50</v>
      </c>
      <c r="C62" s="147" t="s">
        <v>510</v>
      </c>
      <c r="D62" s="148" t="s">
        <v>661</v>
      </c>
      <c r="E62" s="149" t="s">
        <v>641</v>
      </c>
      <c r="F62" s="150"/>
      <c r="G62" s="151" t="s">
        <v>662</v>
      </c>
      <c r="H62" s="169"/>
      <c r="I62"/>
      <c r="J62" s="100" t="str">
        <f>TRIM(LEFT(A62,FIND("/",A62,1)-1))</f>
        <v>28</v>
      </c>
      <c r="K62" s="100">
        <f>B62</f>
        <v>50</v>
      </c>
    </row>
    <row r="63" spans="1:9" ht="12.75">
      <c r="A63" s="154" t="s">
        <v>84</v>
      </c>
      <c r="B63" s="155"/>
      <c r="C63" s="156" t="s">
        <v>120</v>
      </c>
      <c r="D63" s="157" t="s">
        <v>624</v>
      </c>
      <c r="E63" s="158" t="s">
        <v>663</v>
      </c>
      <c r="F63" s="159"/>
      <c r="G63" s="144" t="s">
        <v>664</v>
      </c>
      <c r="H63" s="169"/>
      <c r="I63"/>
    </row>
    <row r="64" spans="1:11" ht="12.75">
      <c r="A64" s="145" t="s">
        <v>665</v>
      </c>
      <c r="B64" s="146">
        <v>30</v>
      </c>
      <c r="C64" s="147" t="s">
        <v>490</v>
      </c>
      <c r="D64" s="148" t="s">
        <v>637</v>
      </c>
      <c r="E64" s="149" t="s">
        <v>566</v>
      </c>
      <c r="F64" s="150"/>
      <c r="G64" s="151" t="s">
        <v>638</v>
      </c>
      <c r="H64" s="169"/>
      <c r="I64"/>
      <c r="J64" s="100" t="str">
        <f>TRIM(LEFT(A64,FIND("/",A64,1)-1))</f>
        <v>29</v>
      </c>
      <c r="K64" s="100">
        <f>B64</f>
        <v>30</v>
      </c>
    </row>
    <row r="65" spans="1:9" ht="12.75">
      <c r="A65" s="154" t="s">
        <v>86</v>
      </c>
      <c r="B65" s="155"/>
      <c r="C65" s="156" t="s">
        <v>110</v>
      </c>
      <c r="D65" s="157" t="s">
        <v>889</v>
      </c>
      <c r="E65" s="158" t="s">
        <v>608</v>
      </c>
      <c r="F65" s="159"/>
      <c r="G65" s="144" t="s">
        <v>639</v>
      </c>
      <c r="H65" s="169"/>
      <c r="I65"/>
    </row>
    <row r="66" spans="1:11" ht="12.75">
      <c r="A66" s="145" t="s">
        <v>666</v>
      </c>
      <c r="B66" s="146">
        <v>37</v>
      </c>
      <c r="C66" s="147" t="s">
        <v>497</v>
      </c>
      <c r="D66" s="148" t="s">
        <v>640</v>
      </c>
      <c r="E66" s="149" t="s">
        <v>641</v>
      </c>
      <c r="F66" s="150"/>
      <c r="G66" s="151" t="s">
        <v>642</v>
      </c>
      <c r="H66" s="169"/>
      <c r="I66"/>
      <c r="J66" s="100" t="str">
        <f>TRIM(LEFT(A66,FIND("/",A66,1)-1))</f>
        <v>30</v>
      </c>
      <c r="K66" s="100">
        <f>B66</f>
        <v>37</v>
      </c>
    </row>
    <row r="67" spans="1:9" ht="12.75">
      <c r="A67" s="154" t="s">
        <v>84</v>
      </c>
      <c r="B67" s="155"/>
      <c r="C67" s="156" t="s">
        <v>95</v>
      </c>
      <c r="D67" s="157" t="s">
        <v>890</v>
      </c>
      <c r="E67" s="158" t="s">
        <v>663</v>
      </c>
      <c r="F67" s="159"/>
      <c r="G67" s="144" t="s">
        <v>644</v>
      </c>
      <c r="H67" s="169"/>
      <c r="I67"/>
    </row>
    <row r="68" spans="1:11" ht="12.75">
      <c r="A68" s="145" t="s">
        <v>667</v>
      </c>
      <c r="B68" s="146">
        <v>35</v>
      </c>
      <c r="C68" s="147" t="s">
        <v>495</v>
      </c>
      <c r="D68" s="148" t="s">
        <v>645</v>
      </c>
      <c r="E68" s="149" t="s">
        <v>646</v>
      </c>
      <c r="F68" s="150"/>
      <c r="G68" s="151" t="s">
        <v>647</v>
      </c>
      <c r="H68" s="169"/>
      <c r="I68"/>
      <c r="J68" s="100" t="str">
        <f>TRIM(LEFT(A68,FIND("/",A68,1)-1))</f>
        <v>31</v>
      </c>
      <c r="K68" s="100">
        <f>B68</f>
        <v>35</v>
      </c>
    </row>
    <row r="69" spans="1:9" ht="12.75">
      <c r="A69" s="154" t="s">
        <v>85</v>
      </c>
      <c r="B69" s="155"/>
      <c r="C69" s="156" t="s">
        <v>105</v>
      </c>
      <c r="D69" s="157" t="s">
        <v>891</v>
      </c>
      <c r="E69" s="158" t="s">
        <v>567</v>
      </c>
      <c r="F69" s="159"/>
      <c r="G69" s="144" t="s">
        <v>649</v>
      </c>
      <c r="H69" s="169"/>
      <c r="I69"/>
    </row>
    <row r="70" spans="1:11" ht="12.75">
      <c r="A70" s="145" t="s">
        <v>892</v>
      </c>
      <c r="B70" s="146">
        <v>47</v>
      </c>
      <c r="C70" s="147" t="s">
        <v>507</v>
      </c>
      <c r="D70" s="148" t="s">
        <v>627</v>
      </c>
      <c r="E70" s="149" t="s">
        <v>677</v>
      </c>
      <c r="F70" s="150"/>
      <c r="G70" s="151" t="s">
        <v>893</v>
      </c>
      <c r="H70" s="169"/>
      <c r="I70"/>
      <c r="J70" s="100" t="str">
        <f>TRIM(LEFT(A70,FIND("/",A70,1)-1))</f>
        <v>32</v>
      </c>
      <c r="K70" s="100">
        <f>B70</f>
        <v>47</v>
      </c>
    </row>
    <row r="71" spans="1:9" ht="12.75">
      <c r="A71" s="154" t="s">
        <v>92</v>
      </c>
      <c r="B71" s="155"/>
      <c r="C71" s="156" t="s">
        <v>145</v>
      </c>
      <c r="D71" s="157" t="s">
        <v>894</v>
      </c>
      <c r="E71" s="158" t="s">
        <v>720</v>
      </c>
      <c r="F71" s="159"/>
      <c r="G71" s="144" t="s">
        <v>895</v>
      </c>
      <c r="H71" s="169"/>
      <c r="I71"/>
    </row>
    <row r="72" spans="1:11" ht="12.75">
      <c r="A72" s="145" t="s">
        <v>669</v>
      </c>
      <c r="B72" s="146">
        <v>17</v>
      </c>
      <c r="C72" s="147" t="s">
        <v>477</v>
      </c>
      <c r="D72" s="148" t="s">
        <v>583</v>
      </c>
      <c r="E72" s="149" t="s">
        <v>584</v>
      </c>
      <c r="F72" s="150"/>
      <c r="G72" s="151" t="s">
        <v>585</v>
      </c>
      <c r="H72" s="169"/>
      <c r="I72"/>
      <c r="J72" s="100" t="str">
        <f>TRIM(LEFT(A72,FIND("/",A72,1)-1))</f>
        <v>33</v>
      </c>
      <c r="K72" s="100">
        <f>B72</f>
        <v>17</v>
      </c>
    </row>
    <row r="73" spans="1:9" ht="12.75">
      <c r="A73" s="154" t="s">
        <v>169</v>
      </c>
      <c r="B73" s="155"/>
      <c r="C73" s="156" t="s">
        <v>159</v>
      </c>
      <c r="D73" s="157" t="s">
        <v>670</v>
      </c>
      <c r="E73" s="158" t="s">
        <v>650</v>
      </c>
      <c r="F73" s="159"/>
      <c r="G73" s="144" t="s">
        <v>586</v>
      </c>
      <c r="H73" s="169"/>
      <c r="I73"/>
    </row>
    <row r="74" spans="1:11" ht="12.75">
      <c r="A74" s="145" t="s">
        <v>671</v>
      </c>
      <c r="B74" s="146">
        <v>43</v>
      </c>
      <c r="C74" s="147" t="s">
        <v>503</v>
      </c>
      <c r="D74" s="148" t="s">
        <v>637</v>
      </c>
      <c r="E74" s="149" t="s">
        <v>672</v>
      </c>
      <c r="F74" s="150"/>
      <c r="G74" s="151" t="s">
        <v>673</v>
      </c>
      <c r="H74" s="169"/>
      <c r="I74"/>
      <c r="J74" s="100" t="str">
        <f>TRIM(LEFT(A74,FIND("/",A74,1)-1))</f>
        <v>34</v>
      </c>
      <c r="K74" s="100">
        <f>B74</f>
        <v>43</v>
      </c>
    </row>
    <row r="75" spans="1:9" ht="12.75">
      <c r="A75" s="154" t="s">
        <v>86</v>
      </c>
      <c r="B75" s="155"/>
      <c r="C75" s="156" t="s">
        <v>110</v>
      </c>
      <c r="D75" s="157" t="s">
        <v>889</v>
      </c>
      <c r="E75" s="158" t="s">
        <v>674</v>
      </c>
      <c r="F75" s="159"/>
      <c r="G75" s="144" t="s">
        <v>675</v>
      </c>
      <c r="H75" s="169"/>
      <c r="I75"/>
    </row>
    <row r="76" spans="1:11" ht="12.75">
      <c r="A76" s="145" t="s">
        <v>719</v>
      </c>
      <c r="B76" s="146">
        <v>34</v>
      </c>
      <c r="C76" s="147" t="s">
        <v>494</v>
      </c>
      <c r="D76" s="148" t="s">
        <v>653</v>
      </c>
      <c r="E76" s="149" t="s">
        <v>621</v>
      </c>
      <c r="F76" s="150"/>
      <c r="G76" s="151" t="s">
        <v>654</v>
      </c>
      <c r="H76" s="169"/>
      <c r="I76"/>
      <c r="J76" s="100" t="str">
        <f>TRIM(LEFT(A76,FIND("/",A76,1)-1))</f>
        <v>35</v>
      </c>
      <c r="K76" s="100">
        <f>B76</f>
        <v>34</v>
      </c>
    </row>
    <row r="77" spans="1:9" ht="12.75">
      <c r="A77" s="154" t="s">
        <v>84</v>
      </c>
      <c r="B77" s="155"/>
      <c r="C77" s="156" t="s">
        <v>267</v>
      </c>
      <c r="D77" s="157" t="s">
        <v>676</v>
      </c>
      <c r="E77" s="158" t="s">
        <v>656</v>
      </c>
      <c r="F77" s="159"/>
      <c r="G77" s="144" t="s">
        <v>657</v>
      </c>
      <c r="H77" s="169"/>
      <c r="I77"/>
    </row>
    <row r="78" spans="1:11" ht="12.75">
      <c r="A78" s="145" t="s">
        <v>867</v>
      </c>
      <c r="B78" s="146">
        <v>14</v>
      </c>
      <c r="C78" s="147" t="s">
        <v>474</v>
      </c>
      <c r="D78" s="148" t="s">
        <v>587</v>
      </c>
      <c r="E78" s="149" t="s">
        <v>588</v>
      </c>
      <c r="F78" s="150"/>
      <c r="G78" s="151" t="s">
        <v>589</v>
      </c>
      <c r="H78" s="169"/>
      <c r="I78"/>
      <c r="J78" s="100" t="str">
        <f>TRIM(LEFT(A78,FIND("/",A78,1)-1))</f>
        <v>36</v>
      </c>
      <c r="K78" s="100">
        <f>B78</f>
        <v>14</v>
      </c>
    </row>
    <row r="79" spans="1:9" ht="12.75">
      <c r="A79" s="154" t="s">
        <v>169</v>
      </c>
      <c r="B79" s="155"/>
      <c r="C79" s="156" t="s">
        <v>253</v>
      </c>
      <c r="D79" s="157" t="s">
        <v>678</v>
      </c>
      <c r="E79" s="158" t="s">
        <v>658</v>
      </c>
      <c r="F79" s="159"/>
      <c r="G79" s="144" t="s">
        <v>591</v>
      </c>
      <c r="H79" s="169"/>
      <c r="I79"/>
    </row>
    <row r="80" spans="1:11" ht="12.75">
      <c r="A80" s="145" t="s">
        <v>868</v>
      </c>
      <c r="B80" s="146">
        <v>42</v>
      </c>
      <c r="C80" s="147" t="s">
        <v>502</v>
      </c>
      <c r="D80" s="148" t="s">
        <v>679</v>
      </c>
      <c r="E80" s="149" t="s">
        <v>680</v>
      </c>
      <c r="F80" s="150"/>
      <c r="G80" s="151" t="s">
        <v>681</v>
      </c>
      <c r="H80" s="169"/>
      <c r="I80"/>
      <c r="J80" s="100" t="str">
        <f>TRIM(LEFT(A80,FIND("/",A80,1)-1))</f>
        <v>37</v>
      </c>
      <c r="K80" s="100">
        <f>B80</f>
        <v>42</v>
      </c>
    </row>
    <row r="81" spans="1:9" ht="12.75">
      <c r="A81" s="154" t="s">
        <v>85</v>
      </c>
      <c r="B81" s="155"/>
      <c r="C81" s="156" t="s">
        <v>105</v>
      </c>
      <c r="D81" s="157" t="s">
        <v>682</v>
      </c>
      <c r="E81" s="158" t="s">
        <v>655</v>
      </c>
      <c r="F81" s="159"/>
      <c r="G81" s="144" t="s">
        <v>683</v>
      </c>
      <c r="H81" s="169"/>
      <c r="I81"/>
    </row>
    <row r="82" spans="1:11" ht="12.75">
      <c r="A82" s="145" t="s">
        <v>869</v>
      </c>
      <c r="B82" s="146">
        <v>49</v>
      </c>
      <c r="C82" s="147" t="s">
        <v>509</v>
      </c>
      <c r="D82" s="148" t="s">
        <v>684</v>
      </c>
      <c r="E82" s="149" t="s">
        <v>685</v>
      </c>
      <c r="F82" s="150"/>
      <c r="G82" s="151" t="s">
        <v>686</v>
      </c>
      <c r="H82" s="169"/>
      <c r="I82"/>
      <c r="J82" s="100" t="str">
        <f>TRIM(LEFT(A82,FIND("/",A82,1)-1))</f>
        <v>38</v>
      </c>
      <c r="K82" s="100">
        <f>B82</f>
        <v>49</v>
      </c>
    </row>
    <row r="83" spans="1:9" ht="12.75">
      <c r="A83" s="154" t="s">
        <v>27</v>
      </c>
      <c r="B83" s="155"/>
      <c r="C83" s="156" t="s">
        <v>2</v>
      </c>
      <c r="D83" s="157" t="s">
        <v>687</v>
      </c>
      <c r="E83" s="158" t="s">
        <v>721</v>
      </c>
      <c r="F83" s="159"/>
      <c r="G83" s="144" t="s">
        <v>689</v>
      </c>
      <c r="H83" s="169"/>
      <c r="I83"/>
    </row>
    <row r="84" spans="1:11" ht="12.75">
      <c r="A84" s="145" t="s">
        <v>870</v>
      </c>
      <c r="B84" s="146">
        <v>44</v>
      </c>
      <c r="C84" s="147" t="s">
        <v>504</v>
      </c>
      <c r="D84" s="148" t="s">
        <v>690</v>
      </c>
      <c r="E84" s="149" t="s">
        <v>691</v>
      </c>
      <c r="F84" s="150"/>
      <c r="G84" s="151" t="s">
        <v>692</v>
      </c>
      <c r="H84" s="169"/>
      <c r="I84"/>
      <c r="J84" s="100" t="str">
        <f>TRIM(LEFT(A84,FIND("/",A84,1)-1))</f>
        <v>39</v>
      </c>
      <c r="K84" s="100">
        <f>B84</f>
        <v>44</v>
      </c>
    </row>
    <row r="85" spans="1:9" ht="12.75">
      <c r="A85" s="154" t="s">
        <v>92</v>
      </c>
      <c r="B85" s="155"/>
      <c r="C85" s="156" t="s">
        <v>170</v>
      </c>
      <c r="D85" s="157" t="s">
        <v>693</v>
      </c>
      <c r="E85" s="158" t="s">
        <v>722</v>
      </c>
      <c r="F85" s="159"/>
      <c r="G85" s="144" t="s">
        <v>694</v>
      </c>
      <c r="H85" s="169"/>
      <c r="I85"/>
    </row>
    <row r="86" spans="1:11" ht="12.75">
      <c r="A86" s="145" t="s">
        <v>871</v>
      </c>
      <c r="B86" s="146">
        <v>45</v>
      </c>
      <c r="C86" s="147" t="s">
        <v>505</v>
      </c>
      <c r="D86" s="148" t="s">
        <v>695</v>
      </c>
      <c r="E86" s="149" t="s">
        <v>696</v>
      </c>
      <c r="F86" s="150"/>
      <c r="G86" s="151" t="s">
        <v>697</v>
      </c>
      <c r="H86" s="169"/>
      <c r="I86"/>
      <c r="J86" s="100" t="str">
        <f>TRIM(LEFT(A86,FIND("/",A86,1)-1))</f>
        <v>40</v>
      </c>
      <c r="K86" s="100">
        <f>B86</f>
        <v>45</v>
      </c>
    </row>
    <row r="87" spans="1:9" ht="12.75">
      <c r="A87" s="154" t="s">
        <v>27</v>
      </c>
      <c r="B87" s="155"/>
      <c r="C87" s="156" t="s">
        <v>281</v>
      </c>
      <c r="D87" s="157" t="s">
        <v>688</v>
      </c>
      <c r="E87" s="158" t="s">
        <v>698</v>
      </c>
      <c r="F87" s="159"/>
      <c r="G87" s="144" t="s">
        <v>699</v>
      </c>
      <c r="H87" s="169"/>
      <c r="I87"/>
    </row>
    <row r="88" spans="1:11" ht="12.75">
      <c r="A88" s="145" t="s">
        <v>872</v>
      </c>
      <c r="B88" s="146">
        <v>57</v>
      </c>
      <c r="C88" s="147" t="s">
        <v>517</v>
      </c>
      <c r="D88" s="148" t="s">
        <v>723</v>
      </c>
      <c r="E88" s="149" t="s">
        <v>696</v>
      </c>
      <c r="F88" s="150"/>
      <c r="G88" s="151" t="s">
        <v>724</v>
      </c>
      <c r="H88" s="169"/>
      <c r="I88"/>
      <c r="J88" s="100" t="str">
        <f>TRIM(LEFT(A88,FIND("/",A88,1)-1))</f>
        <v>41</v>
      </c>
      <c r="K88" s="100">
        <f>B88</f>
        <v>57</v>
      </c>
    </row>
    <row r="89" spans="1:9" ht="12.75">
      <c r="A89" s="154" t="s">
        <v>85</v>
      </c>
      <c r="B89" s="155"/>
      <c r="C89" s="156" t="s">
        <v>309</v>
      </c>
      <c r="D89" s="157" t="s">
        <v>703</v>
      </c>
      <c r="E89" s="158" t="s">
        <v>725</v>
      </c>
      <c r="F89" s="159"/>
      <c r="G89" s="144" t="s">
        <v>726</v>
      </c>
      <c r="H89" s="169"/>
      <c r="I89"/>
    </row>
    <row r="90" spans="1:11" ht="12.75">
      <c r="A90" s="145" t="s">
        <v>873</v>
      </c>
      <c r="B90" s="146">
        <v>55</v>
      </c>
      <c r="C90" s="147" t="s">
        <v>515</v>
      </c>
      <c r="D90" s="148" t="s">
        <v>727</v>
      </c>
      <c r="E90" s="149" t="s">
        <v>728</v>
      </c>
      <c r="F90" s="150"/>
      <c r="G90" s="151" t="s">
        <v>729</v>
      </c>
      <c r="H90" s="169"/>
      <c r="I90"/>
      <c r="J90" s="100" t="str">
        <f>TRIM(LEFT(A90,FIND("/",A90,1)-1))</f>
        <v>42</v>
      </c>
      <c r="K90" s="100">
        <f>B90</f>
        <v>55</v>
      </c>
    </row>
    <row r="91" spans="1:9" ht="12.75">
      <c r="A91" s="154" t="s">
        <v>85</v>
      </c>
      <c r="B91" s="155"/>
      <c r="C91" s="156" t="s">
        <v>302</v>
      </c>
      <c r="D91" s="157" t="s">
        <v>717</v>
      </c>
      <c r="E91" s="158" t="s">
        <v>703</v>
      </c>
      <c r="F91" s="159"/>
      <c r="G91" s="144" t="s">
        <v>730</v>
      </c>
      <c r="H91" s="169"/>
      <c r="I91"/>
    </row>
    <row r="92" spans="1:11" ht="12.75">
      <c r="A92" s="145" t="s">
        <v>874</v>
      </c>
      <c r="B92" s="146">
        <v>59</v>
      </c>
      <c r="C92" s="147" t="s">
        <v>519</v>
      </c>
      <c r="D92" s="148" t="s">
        <v>731</v>
      </c>
      <c r="E92" s="149" t="s">
        <v>732</v>
      </c>
      <c r="F92" s="150"/>
      <c r="G92" s="151" t="s">
        <v>733</v>
      </c>
      <c r="H92" s="169"/>
      <c r="I92"/>
      <c r="J92" s="100" t="str">
        <f>TRIM(LEFT(A92,FIND("/",A92,1)-1))</f>
        <v>43</v>
      </c>
      <c r="K92" s="100">
        <f>B92</f>
        <v>59</v>
      </c>
    </row>
    <row r="93" spans="1:9" ht="12.75">
      <c r="A93" s="154" t="s">
        <v>37</v>
      </c>
      <c r="B93" s="155"/>
      <c r="C93" s="156" t="s">
        <v>38</v>
      </c>
      <c r="D93" s="157" t="s">
        <v>734</v>
      </c>
      <c r="E93" s="158" t="s">
        <v>735</v>
      </c>
      <c r="F93" s="159"/>
      <c r="G93" s="144" t="s">
        <v>736</v>
      </c>
      <c r="H93" s="169"/>
      <c r="I93"/>
    </row>
    <row r="94" spans="1:11" ht="12.75">
      <c r="A94" s="145" t="s">
        <v>875</v>
      </c>
      <c r="B94" s="146">
        <v>61</v>
      </c>
      <c r="C94" s="147" t="s">
        <v>521</v>
      </c>
      <c r="D94" s="148" t="s">
        <v>737</v>
      </c>
      <c r="E94" s="149" t="s">
        <v>738</v>
      </c>
      <c r="F94" s="150"/>
      <c r="G94" s="151" t="s">
        <v>739</v>
      </c>
      <c r="H94" s="169"/>
      <c r="I94"/>
      <c r="J94" s="100" t="str">
        <f>TRIM(LEFT(A94,FIND("/",A94,1)-1))</f>
        <v>44</v>
      </c>
      <c r="K94" s="100">
        <f>B94</f>
        <v>61</v>
      </c>
    </row>
    <row r="95" spans="1:9" ht="12.75">
      <c r="A95" s="154" t="s">
        <v>37</v>
      </c>
      <c r="B95" s="155"/>
      <c r="C95" s="156" t="s">
        <v>40</v>
      </c>
      <c r="D95" s="157" t="s">
        <v>778</v>
      </c>
      <c r="E95" s="158" t="s">
        <v>740</v>
      </c>
      <c r="F95" s="159"/>
      <c r="G95" s="144" t="s">
        <v>741</v>
      </c>
      <c r="H95" s="169"/>
      <c r="I95"/>
    </row>
    <row r="96" spans="1:11" ht="12.75">
      <c r="A96" s="145" t="s">
        <v>876</v>
      </c>
      <c r="B96" s="146">
        <v>48</v>
      </c>
      <c r="C96" s="147" t="s">
        <v>508</v>
      </c>
      <c r="D96" s="148" t="s">
        <v>700</v>
      </c>
      <c r="E96" s="149" t="s">
        <v>701</v>
      </c>
      <c r="F96" s="150"/>
      <c r="G96" s="151" t="s">
        <v>702</v>
      </c>
      <c r="H96" s="169"/>
      <c r="I96"/>
      <c r="J96" s="100" t="str">
        <f>TRIM(LEFT(A96,FIND("/",A96,1)-1))</f>
        <v>45</v>
      </c>
      <c r="K96" s="100">
        <f>B96</f>
        <v>48</v>
      </c>
    </row>
    <row r="97" spans="1:9" ht="12.75">
      <c r="A97" s="154" t="s">
        <v>85</v>
      </c>
      <c r="B97" s="155"/>
      <c r="C97" s="156" t="s">
        <v>105</v>
      </c>
      <c r="D97" s="157" t="s">
        <v>742</v>
      </c>
      <c r="E97" s="158" t="s">
        <v>743</v>
      </c>
      <c r="F97" s="159"/>
      <c r="G97" s="144" t="s">
        <v>704</v>
      </c>
      <c r="H97" s="169"/>
      <c r="I97"/>
    </row>
    <row r="98" spans="1:11" ht="12.75">
      <c r="A98" s="145" t="s">
        <v>877</v>
      </c>
      <c r="B98" s="146">
        <v>46</v>
      </c>
      <c r="C98" s="147" t="s">
        <v>506</v>
      </c>
      <c r="D98" s="148" t="s">
        <v>705</v>
      </c>
      <c r="E98" s="149" t="s">
        <v>706</v>
      </c>
      <c r="F98" s="150"/>
      <c r="G98" s="151" t="s">
        <v>707</v>
      </c>
      <c r="H98" s="169"/>
      <c r="I98"/>
      <c r="J98" s="100" t="str">
        <f>TRIM(LEFT(A98,FIND("/",A98,1)-1))</f>
        <v>46</v>
      </c>
      <c r="K98" s="100">
        <f>B98</f>
        <v>46</v>
      </c>
    </row>
    <row r="99" spans="1:9" ht="12.75">
      <c r="A99" s="154" t="s">
        <v>92</v>
      </c>
      <c r="B99" s="155"/>
      <c r="C99" s="156" t="s">
        <v>138</v>
      </c>
      <c r="D99" s="157" t="s">
        <v>779</v>
      </c>
      <c r="E99" s="158" t="s">
        <v>708</v>
      </c>
      <c r="F99" s="159"/>
      <c r="G99" s="144" t="s">
        <v>709</v>
      </c>
      <c r="H99" s="169"/>
      <c r="I99"/>
    </row>
    <row r="100" spans="1:11" ht="12.75">
      <c r="A100" s="145" t="s">
        <v>878</v>
      </c>
      <c r="B100" s="146">
        <v>53</v>
      </c>
      <c r="C100" s="147" t="s">
        <v>513</v>
      </c>
      <c r="D100" s="148" t="s">
        <v>745</v>
      </c>
      <c r="E100" s="149" t="s">
        <v>746</v>
      </c>
      <c r="F100" s="150"/>
      <c r="G100" s="151" t="s">
        <v>747</v>
      </c>
      <c r="H100" s="169"/>
      <c r="I100"/>
      <c r="J100" s="100" t="str">
        <f>TRIM(LEFT(A100,FIND("/",A100,1)-1))</f>
        <v>47</v>
      </c>
      <c r="K100" s="100">
        <f>B100</f>
        <v>53</v>
      </c>
    </row>
    <row r="101" spans="1:9" ht="12.75">
      <c r="A101" s="154" t="s">
        <v>27</v>
      </c>
      <c r="B101" s="155"/>
      <c r="C101" s="156" t="s">
        <v>298</v>
      </c>
      <c r="D101" s="157" t="s">
        <v>780</v>
      </c>
      <c r="E101" s="158" t="s">
        <v>749</v>
      </c>
      <c r="F101" s="159"/>
      <c r="G101" s="144" t="s">
        <v>750</v>
      </c>
      <c r="H101" s="169"/>
      <c r="I101"/>
    </row>
    <row r="102" spans="1:11" ht="12.75">
      <c r="A102" s="145" t="s">
        <v>744</v>
      </c>
      <c r="B102" s="146">
        <v>62</v>
      </c>
      <c r="C102" s="147" t="s">
        <v>522</v>
      </c>
      <c r="D102" s="148" t="s">
        <v>751</v>
      </c>
      <c r="E102" s="149" t="s">
        <v>752</v>
      </c>
      <c r="F102" s="150"/>
      <c r="G102" s="151" t="s">
        <v>753</v>
      </c>
      <c r="H102" s="169"/>
      <c r="I102"/>
      <c r="J102" s="100" t="str">
        <f>TRIM(LEFT(A102,FIND("/",A102,1)-1))</f>
        <v>48</v>
      </c>
      <c r="K102" s="100">
        <f>B102</f>
        <v>62</v>
      </c>
    </row>
    <row r="103" spans="1:9" ht="12.75">
      <c r="A103" s="154" t="s">
        <v>37</v>
      </c>
      <c r="B103" s="155"/>
      <c r="C103" s="156" t="s">
        <v>40</v>
      </c>
      <c r="D103" s="157" t="s">
        <v>762</v>
      </c>
      <c r="E103" s="158" t="s">
        <v>755</v>
      </c>
      <c r="F103" s="159"/>
      <c r="G103" s="144" t="s">
        <v>756</v>
      </c>
      <c r="H103" s="169"/>
      <c r="I103"/>
    </row>
    <row r="104" spans="1:11" ht="12.75">
      <c r="A104" s="145" t="s">
        <v>879</v>
      </c>
      <c r="B104" s="146">
        <v>41</v>
      </c>
      <c r="C104" s="147" t="s">
        <v>501</v>
      </c>
      <c r="D104" s="148" t="s">
        <v>710</v>
      </c>
      <c r="E104" s="149" t="s">
        <v>711</v>
      </c>
      <c r="F104" s="150"/>
      <c r="G104" s="151" t="s">
        <v>712</v>
      </c>
      <c r="H104" s="169"/>
      <c r="I104"/>
      <c r="J104" s="100" t="str">
        <f>TRIM(LEFT(A104,FIND("/",A104,1)-1))</f>
        <v>49</v>
      </c>
      <c r="K104" s="100">
        <f>B104</f>
        <v>41</v>
      </c>
    </row>
    <row r="105" spans="1:9" ht="12.75">
      <c r="A105" s="154" t="s">
        <v>92</v>
      </c>
      <c r="B105" s="155"/>
      <c r="C105" s="156" t="s">
        <v>277</v>
      </c>
      <c r="D105" s="157" t="s">
        <v>783</v>
      </c>
      <c r="E105" s="158" t="s">
        <v>757</v>
      </c>
      <c r="F105" s="159"/>
      <c r="G105" s="144" t="s">
        <v>713</v>
      </c>
      <c r="H105" s="169"/>
      <c r="I105"/>
    </row>
    <row r="106" spans="1:11" ht="12.75">
      <c r="A106" s="145" t="s">
        <v>880</v>
      </c>
      <c r="B106" s="146">
        <v>52</v>
      </c>
      <c r="C106" s="147" t="s">
        <v>512</v>
      </c>
      <c r="D106" s="148" t="s">
        <v>714</v>
      </c>
      <c r="E106" s="149" t="s">
        <v>715</v>
      </c>
      <c r="F106" s="150"/>
      <c r="G106" s="151" t="s">
        <v>716</v>
      </c>
      <c r="H106" s="169"/>
      <c r="I106"/>
      <c r="J106" s="100" t="str">
        <f>TRIM(LEFT(A106,FIND("/",A106,1)-1))</f>
        <v>50</v>
      </c>
      <c r="K106" s="100">
        <f>B106</f>
        <v>52</v>
      </c>
    </row>
    <row r="107" spans="1:9" ht="12.75">
      <c r="A107" s="154" t="s">
        <v>85</v>
      </c>
      <c r="B107" s="155"/>
      <c r="C107" s="156" t="s">
        <v>295</v>
      </c>
      <c r="D107" s="157" t="s">
        <v>784</v>
      </c>
      <c r="E107" s="158" t="s">
        <v>758</v>
      </c>
      <c r="F107" s="159"/>
      <c r="G107" s="144" t="s">
        <v>718</v>
      </c>
      <c r="H107" s="169"/>
      <c r="I107"/>
    </row>
    <row r="108" spans="1:11" ht="12.75">
      <c r="A108" s="145" t="s">
        <v>881</v>
      </c>
      <c r="B108" s="146">
        <v>63</v>
      </c>
      <c r="C108" s="147" t="s">
        <v>523</v>
      </c>
      <c r="D108" s="148" t="s">
        <v>759</v>
      </c>
      <c r="E108" s="149" t="s">
        <v>760</v>
      </c>
      <c r="F108" s="150"/>
      <c r="G108" s="151" t="s">
        <v>761</v>
      </c>
      <c r="H108" s="169"/>
      <c r="I108"/>
      <c r="J108" s="100" t="str">
        <f>TRIM(LEFT(A108,FIND("/",A108,1)-1))</f>
        <v>51</v>
      </c>
      <c r="K108" s="100">
        <f>B108</f>
        <v>63</v>
      </c>
    </row>
    <row r="109" spans="1:9" ht="12.75">
      <c r="A109" s="154" t="s">
        <v>37</v>
      </c>
      <c r="B109" s="155"/>
      <c r="C109" s="156" t="s">
        <v>40</v>
      </c>
      <c r="D109" s="157" t="s">
        <v>785</v>
      </c>
      <c r="E109" s="158" t="s">
        <v>786</v>
      </c>
      <c r="F109" s="159"/>
      <c r="G109" s="144" t="s">
        <v>763</v>
      </c>
      <c r="H109" s="169"/>
      <c r="I109"/>
    </row>
    <row r="110" spans="1:11" ht="12.75">
      <c r="A110" s="145" t="s">
        <v>882</v>
      </c>
      <c r="B110" s="146">
        <v>64</v>
      </c>
      <c r="C110" s="147" t="s">
        <v>500</v>
      </c>
      <c r="D110" s="148" t="s">
        <v>764</v>
      </c>
      <c r="E110" s="149" t="s">
        <v>765</v>
      </c>
      <c r="F110" s="150"/>
      <c r="G110" s="151" t="s">
        <v>766</v>
      </c>
      <c r="H110" s="169"/>
      <c r="I110"/>
      <c r="J110" s="100" t="str">
        <f>TRIM(LEFT(A110,FIND("/",A110,1)-1))</f>
        <v>52</v>
      </c>
      <c r="K110" s="100">
        <f>B110</f>
        <v>64</v>
      </c>
    </row>
    <row r="111" spans="1:9" ht="12.75">
      <c r="A111" s="154" t="s">
        <v>37</v>
      </c>
      <c r="B111" s="155"/>
      <c r="C111" s="156" t="s">
        <v>40</v>
      </c>
      <c r="D111" s="157" t="s">
        <v>787</v>
      </c>
      <c r="E111" s="158" t="s">
        <v>788</v>
      </c>
      <c r="F111" s="159"/>
      <c r="G111" s="144" t="s">
        <v>767</v>
      </c>
      <c r="H111" s="169"/>
      <c r="I111"/>
    </row>
    <row r="112" spans="1:11" ht="12.75">
      <c r="A112" s="145" t="s">
        <v>883</v>
      </c>
      <c r="B112" s="146">
        <v>65</v>
      </c>
      <c r="C112" s="147" t="s">
        <v>498</v>
      </c>
      <c r="D112" s="148" t="s">
        <v>602</v>
      </c>
      <c r="E112" s="149" t="s">
        <v>768</v>
      </c>
      <c r="F112" s="150"/>
      <c r="G112" s="151" t="s">
        <v>769</v>
      </c>
      <c r="H112" s="169"/>
      <c r="I112"/>
      <c r="J112" s="100" t="str">
        <f>TRIM(LEFT(A112,FIND("/",A112,1)-1))</f>
        <v>53</v>
      </c>
      <c r="K112" s="100">
        <f>B112</f>
        <v>65</v>
      </c>
    </row>
    <row r="113" spans="1:9" ht="12.75">
      <c r="A113" s="154" t="s">
        <v>37</v>
      </c>
      <c r="B113" s="155"/>
      <c r="C113" s="156" t="s">
        <v>235</v>
      </c>
      <c r="D113" s="157" t="s">
        <v>789</v>
      </c>
      <c r="E113" s="158" t="s">
        <v>790</v>
      </c>
      <c r="F113" s="159"/>
      <c r="G113" s="144" t="s">
        <v>770</v>
      </c>
      <c r="H113" s="169"/>
      <c r="I113"/>
    </row>
    <row r="114" spans="1:11" ht="12.75">
      <c r="A114" s="145" t="s">
        <v>884</v>
      </c>
      <c r="B114" s="146">
        <v>66</v>
      </c>
      <c r="C114" s="147" t="s">
        <v>475</v>
      </c>
      <c r="D114" s="148" t="s">
        <v>771</v>
      </c>
      <c r="E114" s="149" t="s">
        <v>772</v>
      </c>
      <c r="F114" s="150"/>
      <c r="G114" s="151" t="s">
        <v>773</v>
      </c>
      <c r="H114" s="169"/>
      <c r="I114"/>
      <c r="J114" s="100" t="str">
        <f>TRIM(LEFT(A114,FIND("/",A114,1)-1))</f>
        <v>54</v>
      </c>
      <c r="K114" s="100">
        <f>B114</f>
        <v>66</v>
      </c>
    </row>
    <row r="115" spans="1:9" ht="12.75">
      <c r="A115" s="154" t="s">
        <v>37</v>
      </c>
      <c r="B115" s="155"/>
      <c r="C115" s="156" t="s">
        <v>40</v>
      </c>
      <c r="D115" s="157" t="s">
        <v>791</v>
      </c>
      <c r="E115" s="158" t="s">
        <v>792</v>
      </c>
      <c r="F115" s="159"/>
      <c r="G115" s="144" t="s">
        <v>774</v>
      </c>
      <c r="H115" s="169"/>
      <c r="I115"/>
    </row>
    <row r="116" spans="1:11" ht="12.75">
      <c r="A116" s="145" t="s">
        <v>885</v>
      </c>
      <c r="B116" s="146">
        <v>56</v>
      </c>
      <c r="C116" s="147" t="s">
        <v>516</v>
      </c>
      <c r="D116" s="148" t="s">
        <v>793</v>
      </c>
      <c r="E116" s="149" t="s">
        <v>841</v>
      </c>
      <c r="F116" s="150"/>
      <c r="G116" s="151" t="s">
        <v>842</v>
      </c>
      <c r="H116" s="152"/>
      <c r="I116"/>
      <c r="J116" s="100" t="str">
        <f>TRIM(LEFT(A116,FIND("/",A116,1)-1))</f>
        <v>55</v>
      </c>
      <c r="K116" s="100">
        <f>B116</f>
        <v>56</v>
      </c>
    </row>
    <row r="117" spans="1:9" ht="12.75">
      <c r="A117" s="154" t="s">
        <v>85</v>
      </c>
      <c r="B117" s="155"/>
      <c r="C117" s="156" t="s">
        <v>306</v>
      </c>
      <c r="D117" s="157" t="s">
        <v>794</v>
      </c>
      <c r="E117" s="158" t="s">
        <v>843</v>
      </c>
      <c r="F117" s="159"/>
      <c r="G117" s="144" t="s">
        <v>844</v>
      </c>
      <c r="H117" s="152"/>
      <c r="I117"/>
    </row>
    <row r="118" spans="1:11" ht="12.75">
      <c r="A118" s="145" t="s">
        <v>886</v>
      </c>
      <c r="B118" s="146">
        <v>60</v>
      </c>
      <c r="C118" s="147" t="s">
        <v>520</v>
      </c>
      <c r="D118" s="148" t="s">
        <v>795</v>
      </c>
      <c r="E118" s="149" t="s">
        <v>845</v>
      </c>
      <c r="F118" s="150"/>
      <c r="G118" s="151" t="s">
        <v>846</v>
      </c>
      <c r="H118" s="152"/>
      <c r="I118"/>
      <c r="J118" s="100" t="str">
        <f>TRIM(LEFT(A118,FIND("/",A118,1)-1))</f>
        <v>56</v>
      </c>
      <c r="K118" s="100">
        <f>B118</f>
        <v>60</v>
      </c>
    </row>
    <row r="119" spans="1:9" ht="12.75">
      <c r="A119" s="154" t="s">
        <v>37</v>
      </c>
      <c r="B119" s="155"/>
      <c r="C119" s="156" t="s">
        <v>40</v>
      </c>
      <c r="D119" s="157" t="s">
        <v>748</v>
      </c>
      <c r="E119" s="158" t="s">
        <v>957</v>
      </c>
      <c r="F119" s="159"/>
      <c r="G119" s="144" t="s">
        <v>847</v>
      </c>
      <c r="H119" s="152"/>
      <c r="I119"/>
    </row>
    <row r="120" spans="1:11" ht="12.75">
      <c r="A120" s="145" t="s">
        <v>958</v>
      </c>
      <c r="B120" s="146">
        <v>16</v>
      </c>
      <c r="C120" s="147" t="s">
        <v>476</v>
      </c>
      <c r="D120" s="148" t="s">
        <v>580</v>
      </c>
      <c r="E120" s="149" t="s">
        <v>581</v>
      </c>
      <c r="F120" s="150" t="s">
        <v>800</v>
      </c>
      <c r="G120" s="151" t="s">
        <v>887</v>
      </c>
      <c r="H120" s="152"/>
      <c r="I120"/>
      <c r="J120" s="100" t="str">
        <f>TRIM(LEFT(A120,FIND("/",A120,1)-1))</f>
        <v>57</v>
      </c>
      <c r="K120" s="100">
        <f>B120</f>
        <v>16</v>
      </c>
    </row>
    <row r="121" spans="1:9" ht="12.75">
      <c r="A121" s="154" t="s">
        <v>83</v>
      </c>
      <c r="B121" s="155"/>
      <c r="C121" s="156" t="s">
        <v>163</v>
      </c>
      <c r="D121" s="157" t="s">
        <v>896</v>
      </c>
      <c r="E121" s="158" t="s">
        <v>668</v>
      </c>
      <c r="F121" s="159"/>
      <c r="G121" s="144" t="s">
        <v>888</v>
      </c>
      <c r="H121" s="152"/>
      <c r="I121"/>
    </row>
    <row r="122" spans="1:11" ht="12.75">
      <c r="A122" s="145" t="s">
        <v>848</v>
      </c>
      <c r="B122" s="146">
        <v>58</v>
      </c>
      <c r="C122" s="147" t="s">
        <v>518</v>
      </c>
      <c r="D122" s="148" t="s">
        <v>781</v>
      </c>
      <c r="E122" s="149" t="s">
        <v>782</v>
      </c>
      <c r="F122" s="150"/>
      <c r="G122" s="151" t="s">
        <v>799</v>
      </c>
      <c r="H122" s="152"/>
      <c r="I122"/>
      <c r="J122" s="100" t="str">
        <f>TRIM(LEFT(A122,FIND("/",A122,1)-1))</f>
        <v>58</v>
      </c>
      <c r="K122" s="100">
        <f>B122</f>
        <v>58</v>
      </c>
    </row>
    <row r="123" spans="1:9" ht="12.75">
      <c r="A123" s="154" t="s">
        <v>27</v>
      </c>
      <c r="B123" s="155"/>
      <c r="C123" s="156" t="s">
        <v>313</v>
      </c>
      <c r="D123" s="157" t="s">
        <v>754</v>
      </c>
      <c r="E123" s="158" t="s">
        <v>762</v>
      </c>
      <c r="F123" s="159" t="s">
        <v>800</v>
      </c>
      <c r="G123" s="144" t="s">
        <v>801</v>
      </c>
      <c r="H123" s="152"/>
      <c r="I123"/>
    </row>
    <row r="124" spans="1:11" ht="12.75">
      <c r="A124" s="145" t="s">
        <v>849</v>
      </c>
      <c r="B124" s="146">
        <v>39</v>
      </c>
      <c r="C124" s="147" t="s">
        <v>499</v>
      </c>
      <c r="D124" s="148" t="s">
        <v>651</v>
      </c>
      <c r="E124" s="149" t="s">
        <v>652</v>
      </c>
      <c r="F124" s="265" t="s">
        <v>776</v>
      </c>
      <c r="G124" s="266"/>
      <c r="H124" s="152"/>
      <c r="I124"/>
      <c r="J124" s="100" t="str">
        <f>TRIM(LEFT(A124,FIND("/",A124,1)-1))</f>
        <v>59</v>
      </c>
      <c r="K124" s="100">
        <f>B124</f>
        <v>39</v>
      </c>
    </row>
    <row r="125" spans="1:9" ht="12.75">
      <c r="A125" s="154" t="s">
        <v>86</v>
      </c>
      <c r="B125" s="155"/>
      <c r="C125" s="156" t="s">
        <v>116</v>
      </c>
      <c r="D125" s="157" t="s">
        <v>663</v>
      </c>
      <c r="E125" s="158" t="s">
        <v>648</v>
      </c>
      <c r="F125" s="267"/>
      <c r="G125" s="268"/>
      <c r="H125" s="152"/>
      <c r="I125"/>
    </row>
    <row r="126" spans="1:11" ht="12.75">
      <c r="A126" s="145"/>
      <c r="B126" s="146">
        <v>54</v>
      </c>
      <c r="C126" s="147" t="s">
        <v>514</v>
      </c>
      <c r="D126" s="148" t="s">
        <v>796</v>
      </c>
      <c r="E126" s="149"/>
      <c r="F126" s="265" t="s">
        <v>959</v>
      </c>
      <c r="G126" s="266"/>
      <c r="H126" s="152"/>
      <c r="I126" s="205"/>
      <c r="J126" s="100" t="e">
        <f>TRIM(LEFT(A126,FIND("/",A126,1)-1))</f>
        <v>#VALUE!</v>
      </c>
      <c r="K126" s="100">
        <f>B126</f>
        <v>54</v>
      </c>
    </row>
    <row r="127" spans="1:9" ht="12.75">
      <c r="A127" s="154" t="s">
        <v>27</v>
      </c>
      <c r="B127" s="155"/>
      <c r="C127" s="156" t="s">
        <v>231</v>
      </c>
      <c r="D127" s="157" t="s">
        <v>797</v>
      </c>
      <c r="E127" s="158"/>
      <c r="F127" s="267"/>
      <c r="G127" s="268"/>
      <c r="H127" s="152"/>
      <c r="I127"/>
    </row>
    <row r="128" spans="1:11" ht="12.75">
      <c r="A128" s="145"/>
      <c r="B128" s="146">
        <v>23</v>
      </c>
      <c r="C128" s="147" t="s">
        <v>483</v>
      </c>
      <c r="D128" s="148"/>
      <c r="E128" s="149"/>
      <c r="F128" s="265" t="s">
        <v>798</v>
      </c>
      <c r="G128" s="266"/>
      <c r="H128" s="152"/>
      <c r="I128" s="205"/>
      <c r="J128" s="100" t="e">
        <f>TRIM(LEFT(A128,FIND("/",A128,1)-1))</f>
        <v>#VALUE!</v>
      </c>
      <c r="K128" s="100">
        <f>B128</f>
        <v>23</v>
      </c>
    </row>
    <row r="129" spans="1:9" ht="12.75">
      <c r="A129" s="154" t="s">
        <v>87</v>
      </c>
      <c r="B129" s="155"/>
      <c r="C129" s="156" t="s">
        <v>102</v>
      </c>
      <c r="D129" s="157"/>
      <c r="E129" s="158"/>
      <c r="F129" s="267"/>
      <c r="G129" s="268"/>
      <c r="H129" s="152"/>
      <c r="I129"/>
    </row>
    <row r="130" spans="1:11" ht="12.75">
      <c r="A130" s="145"/>
      <c r="B130" s="146">
        <v>51</v>
      </c>
      <c r="C130" s="147" t="s">
        <v>511</v>
      </c>
      <c r="D130" s="148"/>
      <c r="E130" s="149"/>
      <c r="F130" s="265" t="s">
        <v>798</v>
      </c>
      <c r="G130" s="266"/>
      <c r="H130" s="152"/>
      <c r="I130" s="205"/>
      <c r="J130" s="100" t="e">
        <f>TRIM(LEFT(A130,FIND("/",A130,1)-1))</f>
        <v>#VALUE!</v>
      </c>
      <c r="K130" s="100">
        <f>B130</f>
        <v>51</v>
      </c>
    </row>
    <row r="131" spans="1:9" ht="12.75">
      <c r="A131" s="154" t="s">
        <v>27</v>
      </c>
      <c r="B131" s="155"/>
      <c r="C131" s="156" t="s">
        <v>116</v>
      </c>
      <c r="D131" s="157"/>
      <c r="E131" s="158"/>
      <c r="F131" s="267"/>
      <c r="G131" s="268"/>
      <c r="H131" s="152"/>
      <c r="I131"/>
    </row>
    <row r="134" spans="6:7" ht="12.75">
      <c r="F134" s="116"/>
      <c r="G134" s="116"/>
    </row>
    <row r="135" spans="6:7" ht="12.75">
      <c r="F135" s="116"/>
      <c r="G135" s="116"/>
    </row>
  </sheetData>
  <sheetProtection/>
  <mergeCells count="4">
    <mergeCell ref="A2:G2"/>
    <mergeCell ref="A3:G3"/>
    <mergeCell ref="A4:G4"/>
    <mergeCell ref="D6:E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41" customWidth="1"/>
    <col min="2" max="2" width="4.28125" style="240" customWidth="1"/>
    <col min="3" max="3" width="24.28125" style="41" customWidth="1"/>
    <col min="4" max="12" width="6.7109375" style="116" customWidth="1"/>
    <col min="13" max="13" width="6.7109375" style="41" customWidth="1"/>
    <col min="14" max="14" width="14.57421875" style="41" customWidth="1"/>
    <col min="15" max="15" width="3.57421875" style="41" customWidth="1"/>
    <col min="16" max="16" width="10.28125" style="104" customWidth="1"/>
    <col min="17" max="17" width="10.28125" style="0" customWidth="1"/>
    <col min="18" max="18" width="11.00390625" style="0" bestFit="1" customWidth="1"/>
  </cols>
  <sheetData>
    <row r="1" spans="1:17" ht="6.75" customHeight="1">
      <c r="A1" s="49"/>
      <c r="B1" s="105"/>
      <c r="C1" s="48"/>
      <c r="D1" s="105"/>
      <c r="E1" s="105"/>
      <c r="F1" s="105"/>
      <c r="G1" s="105"/>
      <c r="H1" s="105"/>
      <c r="I1" s="105"/>
      <c r="J1" s="105"/>
      <c r="K1" s="105"/>
      <c r="L1" s="105"/>
      <c r="M1" s="48"/>
      <c r="N1" s="48"/>
      <c r="P1" s="163"/>
      <c r="Q1" s="153"/>
    </row>
    <row r="2" spans="1:17" ht="15.75">
      <c r="A2" s="307" t="str">
        <f>Startlist!$A4</f>
        <v>GROSSI TOIDUKAUBAD VIRU RALLI 2018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P2" s="163"/>
      <c r="Q2" s="153"/>
    </row>
    <row r="3" spans="1:17" ht="15">
      <c r="A3" s="308" t="str">
        <f>Startlist!$A5</f>
        <v>15.-16. juuni 2018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P3" s="163"/>
      <c r="Q3" s="153"/>
    </row>
    <row r="4" spans="1:17" ht="15">
      <c r="A4" s="308" t="str">
        <f>Startlist!$A6</f>
        <v>Lääne-Virumaa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P4" s="163"/>
      <c r="Q4" s="153"/>
    </row>
    <row r="5" spans="1:17" ht="15">
      <c r="A5" s="175" t="s">
        <v>44</v>
      </c>
      <c r="B5" s="237"/>
      <c r="C5" s="40"/>
      <c r="D5" s="106"/>
      <c r="E5" s="106"/>
      <c r="F5" s="106"/>
      <c r="G5" s="106"/>
      <c r="H5" s="106"/>
      <c r="I5" s="106"/>
      <c r="J5" s="106"/>
      <c r="K5" s="106"/>
      <c r="L5" s="106"/>
      <c r="M5" s="40"/>
      <c r="N5" s="174"/>
      <c r="P5" s="163"/>
      <c r="Q5" s="153"/>
    </row>
    <row r="6" spans="1:17" ht="12.75">
      <c r="A6" s="31" t="s">
        <v>55</v>
      </c>
      <c r="B6" s="238" t="s">
        <v>56</v>
      </c>
      <c r="C6" s="26" t="s">
        <v>57</v>
      </c>
      <c r="D6" s="309" t="s">
        <v>82</v>
      </c>
      <c r="E6" s="310"/>
      <c r="F6" s="310"/>
      <c r="G6" s="310"/>
      <c r="H6" s="310"/>
      <c r="I6" s="310"/>
      <c r="J6" s="310"/>
      <c r="K6" s="310"/>
      <c r="L6" s="311"/>
      <c r="M6" s="24" t="s">
        <v>66</v>
      </c>
      <c r="N6" s="24" t="s">
        <v>76</v>
      </c>
      <c r="P6" s="190"/>
      <c r="Q6" s="190"/>
    </row>
    <row r="7" spans="1:17" ht="12.75">
      <c r="A7" s="30" t="s">
        <v>78</v>
      </c>
      <c r="B7" s="239"/>
      <c r="C7" s="28" t="s">
        <v>53</v>
      </c>
      <c r="D7" s="107" t="s">
        <v>58</v>
      </c>
      <c r="E7" s="108" t="s">
        <v>59</v>
      </c>
      <c r="F7" s="108" t="s">
        <v>60</v>
      </c>
      <c r="G7" s="108" t="s">
        <v>61</v>
      </c>
      <c r="H7" s="108" t="s">
        <v>62</v>
      </c>
      <c r="I7" s="108" t="s">
        <v>63</v>
      </c>
      <c r="J7" s="108" t="s">
        <v>64</v>
      </c>
      <c r="K7" s="108" t="s">
        <v>88</v>
      </c>
      <c r="L7" s="109">
        <v>9</v>
      </c>
      <c r="M7" s="29"/>
      <c r="N7" s="30" t="s">
        <v>77</v>
      </c>
      <c r="P7" s="163"/>
      <c r="Q7" s="153"/>
    </row>
    <row r="8" spans="1:20" ht="12.75">
      <c r="A8" s="56" t="s">
        <v>407</v>
      </c>
      <c r="B8" s="62">
        <v>2</v>
      </c>
      <c r="C8" s="57" t="s">
        <v>408</v>
      </c>
      <c r="D8" s="110" t="s">
        <v>409</v>
      </c>
      <c r="E8" s="111" t="s">
        <v>410</v>
      </c>
      <c r="F8" s="111" t="s">
        <v>965</v>
      </c>
      <c r="G8" s="111" t="s">
        <v>966</v>
      </c>
      <c r="H8" s="111" t="s">
        <v>1153</v>
      </c>
      <c r="I8" s="111" t="s">
        <v>1154</v>
      </c>
      <c r="J8" s="111" t="s">
        <v>1339</v>
      </c>
      <c r="K8" s="111" t="s">
        <v>1340</v>
      </c>
      <c r="L8" s="112" t="s">
        <v>1456</v>
      </c>
      <c r="M8" s="51"/>
      <c r="N8" s="52" t="s">
        <v>1457</v>
      </c>
      <c r="O8" s="45"/>
      <c r="P8" s="190"/>
      <c r="Q8" s="190"/>
      <c r="T8" s="189"/>
    </row>
    <row r="9" spans="1:17" ht="12.75">
      <c r="A9" s="53" t="s">
        <v>90</v>
      </c>
      <c r="B9" s="58"/>
      <c r="C9" s="59" t="s">
        <v>14</v>
      </c>
      <c r="D9" s="113" t="s">
        <v>412</v>
      </c>
      <c r="E9" s="114" t="s">
        <v>412</v>
      </c>
      <c r="F9" s="114" t="s">
        <v>412</v>
      </c>
      <c r="G9" s="114" t="s">
        <v>412</v>
      </c>
      <c r="H9" s="114" t="s">
        <v>412</v>
      </c>
      <c r="I9" s="114" t="s">
        <v>412</v>
      </c>
      <c r="J9" s="114" t="s">
        <v>412</v>
      </c>
      <c r="K9" s="114" t="s">
        <v>412</v>
      </c>
      <c r="L9" s="115" t="s">
        <v>412</v>
      </c>
      <c r="M9" s="60"/>
      <c r="N9" s="61" t="s">
        <v>413</v>
      </c>
      <c r="O9" s="45"/>
      <c r="P9"/>
      <c r="Q9" s="189"/>
    </row>
    <row r="10" spans="1:17" ht="12.75">
      <c r="A10" s="56" t="s">
        <v>414</v>
      </c>
      <c r="B10" s="62">
        <v>1</v>
      </c>
      <c r="C10" s="57" t="s">
        <v>415</v>
      </c>
      <c r="D10" s="110" t="s">
        <v>416</v>
      </c>
      <c r="E10" s="111" t="s">
        <v>417</v>
      </c>
      <c r="F10" s="111" t="s">
        <v>967</v>
      </c>
      <c r="G10" s="111" t="s">
        <v>968</v>
      </c>
      <c r="H10" s="111" t="s">
        <v>1155</v>
      </c>
      <c r="I10" s="111" t="s">
        <v>1156</v>
      </c>
      <c r="J10" s="111" t="s">
        <v>1341</v>
      </c>
      <c r="K10" s="111" t="s">
        <v>1342</v>
      </c>
      <c r="L10" s="112" t="s">
        <v>1458</v>
      </c>
      <c r="M10" s="51"/>
      <c r="N10" s="52" t="s">
        <v>1459</v>
      </c>
      <c r="O10" s="45"/>
      <c r="P10" s="189"/>
      <c r="Q10" s="189"/>
    </row>
    <row r="11" spans="1:16" ht="12.75">
      <c r="A11" s="53" t="s">
        <v>90</v>
      </c>
      <c r="B11" s="58"/>
      <c r="C11" s="59" t="s">
        <v>241</v>
      </c>
      <c r="D11" s="113" t="s">
        <v>419</v>
      </c>
      <c r="E11" s="114" t="s">
        <v>419</v>
      </c>
      <c r="F11" s="114" t="s">
        <v>419</v>
      </c>
      <c r="G11" s="114" t="s">
        <v>419</v>
      </c>
      <c r="H11" s="114" t="s">
        <v>419</v>
      </c>
      <c r="I11" s="114" t="s">
        <v>419</v>
      </c>
      <c r="J11" s="114" t="s">
        <v>419</v>
      </c>
      <c r="K11" s="114" t="s">
        <v>419</v>
      </c>
      <c r="L11" s="115" t="s">
        <v>419</v>
      </c>
      <c r="M11" s="60"/>
      <c r="N11" s="61" t="s">
        <v>1460</v>
      </c>
      <c r="O11" s="45"/>
      <c r="P11"/>
    </row>
    <row r="12" spans="1:16" ht="12.75">
      <c r="A12" s="56" t="s">
        <v>421</v>
      </c>
      <c r="B12" s="62">
        <v>6</v>
      </c>
      <c r="C12" s="57" t="s">
        <v>422</v>
      </c>
      <c r="D12" s="110" t="s">
        <v>423</v>
      </c>
      <c r="E12" s="111" t="s">
        <v>424</v>
      </c>
      <c r="F12" s="111" t="s">
        <v>969</v>
      </c>
      <c r="G12" s="111" t="s">
        <v>970</v>
      </c>
      <c r="H12" s="111" t="s">
        <v>1157</v>
      </c>
      <c r="I12" s="111" t="s">
        <v>1158</v>
      </c>
      <c r="J12" s="111" t="s">
        <v>1343</v>
      </c>
      <c r="K12" s="111" t="s">
        <v>1344</v>
      </c>
      <c r="L12" s="112" t="s">
        <v>1461</v>
      </c>
      <c r="M12" s="51"/>
      <c r="N12" s="52" t="s">
        <v>1462</v>
      </c>
      <c r="O12" s="45"/>
      <c r="P12" s="188"/>
    </row>
    <row r="13" spans="1:18" ht="12.75">
      <c r="A13" s="53" t="s">
        <v>84</v>
      </c>
      <c r="B13" s="58"/>
      <c r="C13" s="59" t="s">
        <v>100</v>
      </c>
      <c r="D13" s="113" t="s">
        <v>426</v>
      </c>
      <c r="E13" s="114" t="s">
        <v>427</v>
      </c>
      <c r="F13" s="114" t="s">
        <v>434</v>
      </c>
      <c r="G13" s="114" t="s">
        <v>426</v>
      </c>
      <c r="H13" s="114" t="s">
        <v>427</v>
      </c>
      <c r="I13" s="114" t="s">
        <v>426</v>
      </c>
      <c r="J13" s="114" t="s">
        <v>434</v>
      </c>
      <c r="K13" s="114" t="s">
        <v>427</v>
      </c>
      <c r="L13" s="115" t="s">
        <v>1069</v>
      </c>
      <c r="M13" s="60"/>
      <c r="N13" s="61" t="s">
        <v>1463</v>
      </c>
      <c r="O13" s="45"/>
      <c r="P13" s="188"/>
      <c r="R13" s="184"/>
    </row>
    <row r="14" spans="1:18" ht="12.75">
      <c r="A14" s="56" t="s">
        <v>1345</v>
      </c>
      <c r="B14" s="62">
        <v>5</v>
      </c>
      <c r="C14" s="57" t="s">
        <v>451</v>
      </c>
      <c r="D14" s="110" t="s">
        <v>452</v>
      </c>
      <c r="E14" s="111" t="s">
        <v>453</v>
      </c>
      <c r="F14" s="111" t="s">
        <v>972</v>
      </c>
      <c r="G14" s="111" t="s">
        <v>973</v>
      </c>
      <c r="H14" s="111" t="s">
        <v>1160</v>
      </c>
      <c r="I14" s="111" t="s">
        <v>1161</v>
      </c>
      <c r="J14" s="111" t="s">
        <v>1346</v>
      </c>
      <c r="K14" s="111" t="s">
        <v>1347</v>
      </c>
      <c r="L14" s="112" t="s">
        <v>1464</v>
      </c>
      <c r="M14" s="51"/>
      <c r="N14" s="52" t="s">
        <v>1465</v>
      </c>
      <c r="O14" s="45"/>
      <c r="P14"/>
      <c r="R14" s="184"/>
    </row>
    <row r="15" spans="1:16" ht="12.75">
      <c r="A15" s="53" t="s">
        <v>90</v>
      </c>
      <c r="B15" s="58"/>
      <c r="C15" s="59" t="s">
        <v>19</v>
      </c>
      <c r="D15" s="113" t="s">
        <v>538</v>
      </c>
      <c r="E15" s="114" t="s">
        <v>539</v>
      </c>
      <c r="F15" s="114" t="s">
        <v>1070</v>
      </c>
      <c r="G15" s="114" t="s">
        <v>441</v>
      </c>
      <c r="H15" s="114" t="s">
        <v>1200</v>
      </c>
      <c r="I15" s="114" t="s">
        <v>1162</v>
      </c>
      <c r="J15" s="114" t="s">
        <v>1348</v>
      </c>
      <c r="K15" s="114" t="s">
        <v>1348</v>
      </c>
      <c r="L15" s="115" t="s">
        <v>442</v>
      </c>
      <c r="M15" s="60"/>
      <c r="N15" s="61" t="s">
        <v>1466</v>
      </c>
      <c r="O15" s="45"/>
      <c r="P15"/>
    </row>
    <row r="16" spans="1:20" ht="12.75">
      <c r="A16" s="56" t="s">
        <v>1349</v>
      </c>
      <c r="B16" s="62">
        <v>11</v>
      </c>
      <c r="C16" s="57" t="s">
        <v>472</v>
      </c>
      <c r="D16" s="110" t="s">
        <v>526</v>
      </c>
      <c r="E16" s="111" t="s">
        <v>527</v>
      </c>
      <c r="F16" s="111" t="s">
        <v>974</v>
      </c>
      <c r="G16" s="111" t="s">
        <v>975</v>
      </c>
      <c r="H16" s="111" t="s">
        <v>1163</v>
      </c>
      <c r="I16" s="111" t="s">
        <v>1164</v>
      </c>
      <c r="J16" s="111" t="s">
        <v>1350</v>
      </c>
      <c r="K16" s="111" t="s">
        <v>1351</v>
      </c>
      <c r="L16" s="112" t="s">
        <v>1467</v>
      </c>
      <c r="M16" s="51"/>
      <c r="N16" s="52" t="s">
        <v>1364</v>
      </c>
      <c r="O16" s="45"/>
      <c r="P16"/>
      <c r="R16" s="189"/>
      <c r="T16" s="189"/>
    </row>
    <row r="17" spans="1:20" ht="12.75">
      <c r="A17" s="53" t="s">
        <v>87</v>
      </c>
      <c r="B17" s="58"/>
      <c r="C17" s="59" t="s">
        <v>95</v>
      </c>
      <c r="D17" s="113" t="s">
        <v>465</v>
      </c>
      <c r="E17" s="114" t="s">
        <v>529</v>
      </c>
      <c r="F17" s="114" t="s">
        <v>1071</v>
      </c>
      <c r="G17" s="114" t="s">
        <v>465</v>
      </c>
      <c r="H17" s="114" t="s">
        <v>1069</v>
      </c>
      <c r="I17" s="114" t="s">
        <v>465</v>
      </c>
      <c r="J17" s="114" t="s">
        <v>1071</v>
      </c>
      <c r="K17" s="114" t="s">
        <v>1352</v>
      </c>
      <c r="L17" s="115" t="s">
        <v>1468</v>
      </c>
      <c r="M17" s="60"/>
      <c r="N17" s="61" t="s">
        <v>1469</v>
      </c>
      <c r="O17" s="45"/>
      <c r="P17"/>
      <c r="R17" s="189"/>
      <c r="T17" s="189"/>
    </row>
    <row r="18" spans="1:20" ht="12.75">
      <c r="A18" s="56" t="s">
        <v>444</v>
      </c>
      <c r="B18" s="62">
        <v>3</v>
      </c>
      <c r="C18" s="57" t="s">
        <v>467</v>
      </c>
      <c r="D18" s="110" t="s">
        <v>468</v>
      </c>
      <c r="E18" s="111" t="s">
        <v>469</v>
      </c>
      <c r="F18" s="111" t="s">
        <v>979</v>
      </c>
      <c r="G18" s="111" t="s">
        <v>980</v>
      </c>
      <c r="H18" s="111" t="s">
        <v>1170</v>
      </c>
      <c r="I18" s="111" t="s">
        <v>1171</v>
      </c>
      <c r="J18" s="111" t="s">
        <v>1353</v>
      </c>
      <c r="K18" s="111" t="s">
        <v>1354</v>
      </c>
      <c r="L18" s="112" t="s">
        <v>1470</v>
      </c>
      <c r="M18" s="51"/>
      <c r="N18" s="52" t="s">
        <v>1471</v>
      </c>
      <c r="O18" s="45"/>
      <c r="P18"/>
      <c r="R18" s="189"/>
      <c r="T18" s="189"/>
    </row>
    <row r="19" spans="1:16" ht="12.75">
      <c r="A19" s="53" t="s">
        <v>90</v>
      </c>
      <c r="B19" s="58"/>
      <c r="C19" s="59" t="s">
        <v>19</v>
      </c>
      <c r="D19" s="113" t="s">
        <v>855</v>
      </c>
      <c r="E19" s="114" t="s">
        <v>449</v>
      </c>
      <c r="F19" s="114" t="s">
        <v>442</v>
      </c>
      <c r="G19" s="114" t="s">
        <v>449</v>
      </c>
      <c r="H19" s="114" t="s">
        <v>1070</v>
      </c>
      <c r="I19" s="114" t="s">
        <v>1201</v>
      </c>
      <c r="J19" s="114" t="s">
        <v>1102</v>
      </c>
      <c r="K19" s="114" t="s">
        <v>1200</v>
      </c>
      <c r="L19" s="115" t="s">
        <v>1472</v>
      </c>
      <c r="M19" s="60"/>
      <c r="N19" s="61" t="s">
        <v>1473</v>
      </c>
      <c r="O19" s="45"/>
      <c r="P19"/>
    </row>
    <row r="20" spans="1:16" ht="12.75">
      <c r="A20" s="56" t="s">
        <v>525</v>
      </c>
      <c r="B20" s="62">
        <v>12</v>
      </c>
      <c r="C20" s="57" t="s">
        <v>473</v>
      </c>
      <c r="D20" s="110" t="s">
        <v>532</v>
      </c>
      <c r="E20" s="111" t="s">
        <v>533</v>
      </c>
      <c r="F20" s="111" t="s">
        <v>438</v>
      </c>
      <c r="G20" s="111" t="s">
        <v>982</v>
      </c>
      <c r="H20" s="111" t="s">
        <v>1165</v>
      </c>
      <c r="I20" s="111" t="s">
        <v>1166</v>
      </c>
      <c r="J20" s="111" t="s">
        <v>1357</v>
      </c>
      <c r="K20" s="111" t="s">
        <v>1358</v>
      </c>
      <c r="L20" s="112" t="s">
        <v>439</v>
      </c>
      <c r="M20" s="51"/>
      <c r="N20" s="52" t="s">
        <v>1474</v>
      </c>
      <c r="O20" s="45"/>
      <c r="P20"/>
    </row>
    <row r="21" spans="1:18" ht="12.75">
      <c r="A21" s="53" t="s">
        <v>87</v>
      </c>
      <c r="B21" s="58"/>
      <c r="C21" s="59" t="s">
        <v>95</v>
      </c>
      <c r="D21" s="113" t="s">
        <v>529</v>
      </c>
      <c r="E21" s="114" t="s">
        <v>535</v>
      </c>
      <c r="F21" s="114" t="s">
        <v>1073</v>
      </c>
      <c r="G21" s="114" t="s">
        <v>983</v>
      </c>
      <c r="H21" s="114" t="s">
        <v>1071</v>
      </c>
      <c r="I21" s="114" t="s">
        <v>529</v>
      </c>
      <c r="J21" s="114" t="s">
        <v>548</v>
      </c>
      <c r="K21" s="114" t="s">
        <v>545</v>
      </c>
      <c r="L21" s="115" t="s">
        <v>529</v>
      </c>
      <c r="M21" s="60"/>
      <c r="N21" s="61" t="s">
        <v>1475</v>
      </c>
      <c r="O21" s="45"/>
      <c r="P21"/>
      <c r="R21" s="189"/>
    </row>
    <row r="22" spans="1:18" ht="12.75">
      <c r="A22" s="56" t="s">
        <v>1167</v>
      </c>
      <c r="B22" s="62">
        <v>25</v>
      </c>
      <c r="C22" s="57" t="s">
        <v>485</v>
      </c>
      <c r="D22" s="110" t="s">
        <v>541</v>
      </c>
      <c r="E22" s="111" t="s">
        <v>542</v>
      </c>
      <c r="F22" s="111" t="s">
        <v>423</v>
      </c>
      <c r="G22" s="111" t="s">
        <v>984</v>
      </c>
      <c r="H22" s="111" t="s">
        <v>1168</v>
      </c>
      <c r="I22" s="111" t="s">
        <v>1169</v>
      </c>
      <c r="J22" s="111" t="s">
        <v>1355</v>
      </c>
      <c r="K22" s="111" t="s">
        <v>1356</v>
      </c>
      <c r="L22" s="112" t="s">
        <v>1476</v>
      </c>
      <c r="M22" s="51"/>
      <c r="N22" s="52" t="s">
        <v>1477</v>
      </c>
      <c r="O22" s="45"/>
      <c r="P22"/>
      <c r="R22" s="189"/>
    </row>
    <row r="23" spans="1:18" ht="12.75">
      <c r="A23" s="53" t="s">
        <v>84</v>
      </c>
      <c r="B23" s="58"/>
      <c r="C23" s="59" t="s">
        <v>95</v>
      </c>
      <c r="D23" s="113" t="s">
        <v>544</v>
      </c>
      <c r="E23" s="114" t="s">
        <v>545</v>
      </c>
      <c r="F23" s="114" t="s">
        <v>544</v>
      </c>
      <c r="G23" s="114" t="s">
        <v>545</v>
      </c>
      <c r="H23" s="114" t="s">
        <v>545</v>
      </c>
      <c r="I23" s="114" t="s">
        <v>545</v>
      </c>
      <c r="J23" s="114" t="s">
        <v>545</v>
      </c>
      <c r="K23" s="114" t="s">
        <v>1071</v>
      </c>
      <c r="L23" s="115" t="s">
        <v>1478</v>
      </c>
      <c r="M23" s="60"/>
      <c r="N23" s="61" t="s">
        <v>1479</v>
      </c>
      <c r="O23" s="45"/>
      <c r="P23"/>
      <c r="R23" s="189"/>
    </row>
    <row r="24" spans="1:16" ht="12.75">
      <c r="A24" s="56" t="s">
        <v>981</v>
      </c>
      <c r="B24" s="62">
        <v>10</v>
      </c>
      <c r="C24" s="57" t="s">
        <v>456</v>
      </c>
      <c r="D24" s="110" t="s">
        <v>457</v>
      </c>
      <c r="E24" s="111" t="s">
        <v>458</v>
      </c>
      <c r="F24" s="111" t="s">
        <v>985</v>
      </c>
      <c r="G24" s="111" t="s">
        <v>986</v>
      </c>
      <c r="H24" s="111" t="s">
        <v>1173</v>
      </c>
      <c r="I24" s="111" t="s">
        <v>992</v>
      </c>
      <c r="J24" s="111" t="s">
        <v>1359</v>
      </c>
      <c r="K24" s="111" t="s">
        <v>1360</v>
      </c>
      <c r="L24" s="112" t="s">
        <v>439</v>
      </c>
      <c r="M24" s="51"/>
      <c r="N24" s="52" t="s">
        <v>1480</v>
      </c>
      <c r="O24" s="45"/>
      <c r="P24"/>
    </row>
    <row r="25" spans="1:16" ht="12.75">
      <c r="A25" s="53" t="s">
        <v>87</v>
      </c>
      <c r="B25" s="58"/>
      <c r="C25" s="59" t="s">
        <v>102</v>
      </c>
      <c r="D25" s="113" t="s">
        <v>548</v>
      </c>
      <c r="E25" s="114" t="s">
        <v>592</v>
      </c>
      <c r="F25" s="114" t="s">
        <v>569</v>
      </c>
      <c r="G25" s="114" t="s">
        <v>987</v>
      </c>
      <c r="H25" s="114" t="s">
        <v>987</v>
      </c>
      <c r="I25" s="114" t="s">
        <v>1202</v>
      </c>
      <c r="J25" s="114" t="s">
        <v>983</v>
      </c>
      <c r="K25" s="114" t="s">
        <v>983</v>
      </c>
      <c r="L25" s="115" t="s">
        <v>529</v>
      </c>
      <c r="M25" s="60"/>
      <c r="N25" s="61" t="s">
        <v>1481</v>
      </c>
      <c r="O25" s="45"/>
      <c r="P25"/>
    </row>
    <row r="26" spans="1:16" ht="12.75">
      <c r="A26" s="56" t="s">
        <v>1361</v>
      </c>
      <c r="B26" s="62">
        <v>22</v>
      </c>
      <c r="C26" s="57" t="s">
        <v>482</v>
      </c>
      <c r="D26" s="110" t="s">
        <v>551</v>
      </c>
      <c r="E26" s="111" t="s">
        <v>552</v>
      </c>
      <c r="F26" s="111" t="s">
        <v>991</v>
      </c>
      <c r="G26" s="111" t="s">
        <v>992</v>
      </c>
      <c r="H26" s="111" t="s">
        <v>1175</v>
      </c>
      <c r="I26" s="111" t="s">
        <v>1176</v>
      </c>
      <c r="J26" s="111" t="s">
        <v>1362</v>
      </c>
      <c r="K26" s="111" t="s">
        <v>1363</v>
      </c>
      <c r="L26" s="112" t="s">
        <v>1485</v>
      </c>
      <c r="M26" s="51"/>
      <c r="N26" s="52" t="s">
        <v>1753</v>
      </c>
      <c r="O26" s="45"/>
      <c r="P26"/>
    </row>
    <row r="27" spans="1:16" ht="12.75">
      <c r="A27" s="53" t="s">
        <v>83</v>
      </c>
      <c r="B27" s="58"/>
      <c r="C27" s="59" t="s">
        <v>19</v>
      </c>
      <c r="D27" s="113" t="s">
        <v>856</v>
      </c>
      <c r="E27" s="114" t="s">
        <v>559</v>
      </c>
      <c r="F27" s="114" t="s">
        <v>559</v>
      </c>
      <c r="G27" s="114" t="s">
        <v>856</v>
      </c>
      <c r="H27" s="114" t="s">
        <v>856</v>
      </c>
      <c r="I27" s="114" t="s">
        <v>997</v>
      </c>
      <c r="J27" s="114" t="s">
        <v>856</v>
      </c>
      <c r="K27" s="114" t="s">
        <v>1203</v>
      </c>
      <c r="L27" s="115" t="s">
        <v>559</v>
      </c>
      <c r="M27" s="60"/>
      <c r="N27" s="61" t="s">
        <v>1754</v>
      </c>
      <c r="O27" s="45"/>
      <c r="P27"/>
    </row>
    <row r="28" spans="1:16" ht="12.75">
      <c r="A28" s="56" t="s">
        <v>1174</v>
      </c>
      <c r="B28" s="62">
        <v>26</v>
      </c>
      <c r="C28" s="57" t="s">
        <v>486</v>
      </c>
      <c r="D28" s="110" t="s">
        <v>556</v>
      </c>
      <c r="E28" s="111" t="s">
        <v>557</v>
      </c>
      <c r="F28" s="111" t="s">
        <v>998</v>
      </c>
      <c r="G28" s="111" t="s">
        <v>999</v>
      </c>
      <c r="H28" s="111" t="s">
        <v>1204</v>
      </c>
      <c r="I28" s="111" t="s">
        <v>1205</v>
      </c>
      <c r="J28" s="111" t="s">
        <v>1365</v>
      </c>
      <c r="K28" s="111" t="s">
        <v>1343</v>
      </c>
      <c r="L28" s="112" t="s">
        <v>1482</v>
      </c>
      <c r="M28" s="51"/>
      <c r="N28" s="52" t="s">
        <v>1483</v>
      </c>
      <c r="O28" s="45"/>
      <c r="P28"/>
    </row>
    <row r="29" spans="1:16" ht="12.75">
      <c r="A29" s="53" t="s">
        <v>85</v>
      </c>
      <c r="B29" s="58"/>
      <c r="C29" s="59" t="s">
        <v>105</v>
      </c>
      <c r="D29" s="113" t="s">
        <v>559</v>
      </c>
      <c r="E29" s="114" t="s">
        <v>578</v>
      </c>
      <c r="F29" s="114" t="s">
        <v>603</v>
      </c>
      <c r="G29" s="114" t="s">
        <v>859</v>
      </c>
      <c r="H29" s="114" t="s">
        <v>993</v>
      </c>
      <c r="I29" s="114" t="s">
        <v>1206</v>
      </c>
      <c r="J29" s="114" t="s">
        <v>1203</v>
      </c>
      <c r="K29" s="114" t="s">
        <v>859</v>
      </c>
      <c r="L29" s="115" t="s">
        <v>997</v>
      </c>
      <c r="M29" s="60"/>
      <c r="N29" s="61" t="s">
        <v>1484</v>
      </c>
      <c r="O29" s="45"/>
      <c r="P29"/>
    </row>
    <row r="30" spans="1:16" ht="12.75">
      <c r="A30" s="56" t="s">
        <v>1177</v>
      </c>
      <c r="B30" s="62">
        <v>21</v>
      </c>
      <c r="C30" s="57" t="s">
        <v>481</v>
      </c>
      <c r="D30" s="110" t="s">
        <v>561</v>
      </c>
      <c r="E30" s="111" t="s">
        <v>562</v>
      </c>
      <c r="F30" s="111" t="s">
        <v>1000</v>
      </c>
      <c r="G30" s="111" t="s">
        <v>1001</v>
      </c>
      <c r="H30" s="111" t="s">
        <v>1178</v>
      </c>
      <c r="I30" s="111" t="s">
        <v>1179</v>
      </c>
      <c r="J30" s="111" t="s">
        <v>1366</v>
      </c>
      <c r="K30" s="111" t="s">
        <v>1367</v>
      </c>
      <c r="L30" s="112" t="s">
        <v>542</v>
      </c>
      <c r="M30" s="51"/>
      <c r="N30" s="52" t="s">
        <v>1755</v>
      </c>
      <c r="O30" s="45"/>
      <c r="P30"/>
    </row>
    <row r="31" spans="1:16" ht="12.75">
      <c r="A31" s="53" t="s">
        <v>83</v>
      </c>
      <c r="B31" s="58"/>
      <c r="C31" s="59" t="s">
        <v>163</v>
      </c>
      <c r="D31" s="113" t="s">
        <v>859</v>
      </c>
      <c r="E31" s="114" t="s">
        <v>593</v>
      </c>
      <c r="F31" s="114" t="s">
        <v>567</v>
      </c>
      <c r="G31" s="114" t="s">
        <v>1002</v>
      </c>
      <c r="H31" s="114" t="s">
        <v>1002</v>
      </c>
      <c r="I31" s="114" t="s">
        <v>1180</v>
      </c>
      <c r="J31" s="114" t="s">
        <v>1002</v>
      </c>
      <c r="K31" s="114" t="s">
        <v>1210</v>
      </c>
      <c r="L31" s="115" t="s">
        <v>567</v>
      </c>
      <c r="M31" s="60"/>
      <c r="N31" s="61" t="s">
        <v>1756</v>
      </c>
      <c r="O31" s="45"/>
      <c r="P31"/>
    </row>
    <row r="32" spans="1:16" ht="12.75">
      <c r="A32" s="56" t="s">
        <v>1207</v>
      </c>
      <c r="B32" s="62">
        <v>27</v>
      </c>
      <c r="C32" s="57" t="s">
        <v>487</v>
      </c>
      <c r="D32" s="110" t="s">
        <v>595</v>
      </c>
      <c r="E32" s="111" t="s">
        <v>596</v>
      </c>
      <c r="F32" s="111" t="s">
        <v>996</v>
      </c>
      <c r="G32" s="111" t="s">
        <v>692</v>
      </c>
      <c r="H32" s="111" t="s">
        <v>1208</v>
      </c>
      <c r="I32" s="111" t="s">
        <v>1209</v>
      </c>
      <c r="J32" s="111" t="s">
        <v>1368</v>
      </c>
      <c r="K32" s="111" t="s">
        <v>1369</v>
      </c>
      <c r="L32" s="112" t="s">
        <v>1486</v>
      </c>
      <c r="M32" s="51"/>
      <c r="N32" s="52" t="s">
        <v>1487</v>
      </c>
      <c r="O32" s="45"/>
      <c r="P32"/>
    </row>
    <row r="33" spans="1:16" ht="12.75">
      <c r="A33" s="53" t="s">
        <v>85</v>
      </c>
      <c r="B33" s="58"/>
      <c r="C33" s="59" t="s">
        <v>105</v>
      </c>
      <c r="D33" s="113" t="s">
        <v>567</v>
      </c>
      <c r="E33" s="114" t="s">
        <v>598</v>
      </c>
      <c r="F33" s="114" t="s">
        <v>1074</v>
      </c>
      <c r="G33" s="114" t="s">
        <v>997</v>
      </c>
      <c r="H33" s="114" t="s">
        <v>567</v>
      </c>
      <c r="I33" s="114" t="s">
        <v>1074</v>
      </c>
      <c r="J33" s="114" t="s">
        <v>578</v>
      </c>
      <c r="K33" s="114" t="s">
        <v>997</v>
      </c>
      <c r="L33" s="115" t="s">
        <v>1028</v>
      </c>
      <c r="M33" s="60"/>
      <c r="N33" s="61" t="s">
        <v>1488</v>
      </c>
      <c r="O33" s="45"/>
      <c r="P33"/>
    </row>
    <row r="34" spans="1:16" ht="12.75">
      <c r="A34" s="56" t="s">
        <v>1370</v>
      </c>
      <c r="B34" s="62">
        <v>24</v>
      </c>
      <c r="C34" s="57" t="s">
        <v>484</v>
      </c>
      <c r="D34" s="110" t="s">
        <v>850</v>
      </c>
      <c r="E34" s="111" t="s">
        <v>568</v>
      </c>
      <c r="F34" s="111" t="s">
        <v>994</v>
      </c>
      <c r="G34" s="111" t="s">
        <v>995</v>
      </c>
      <c r="H34" s="111" t="s">
        <v>1181</v>
      </c>
      <c r="I34" s="111" t="s">
        <v>1001</v>
      </c>
      <c r="J34" s="111" t="s">
        <v>1371</v>
      </c>
      <c r="K34" s="111" t="s">
        <v>1372</v>
      </c>
      <c r="L34" s="112" t="s">
        <v>1489</v>
      </c>
      <c r="M34" s="51"/>
      <c r="N34" s="52" t="s">
        <v>1490</v>
      </c>
      <c r="O34" s="45"/>
      <c r="P34"/>
    </row>
    <row r="35" spans="1:16" ht="12.75">
      <c r="A35" s="53" t="s">
        <v>87</v>
      </c>
      <c r="B35" s="58"/>
      <c r="C35" s="59" t="s">
        <v>102</v>
      </c>
      <c r="D35" s="113" t="s">
        <v>852</v>
      </c>
      <c r="E35" s="114" t="s">
        <v>569</v>
      </c>
      <c r="F35" s="114" t="s">
        <v>592</v>
      </c>
      <c r="G35" s="114" t="s">
        <v>855</v>
      </c>
      <c r="H35" s="114" t="s">
        <v>1248</v>
      </c>
      <c r="I35" s="114" t="s">
        <v>990</v>
      </c>
      <c r="J35" s="114" t="s">
        <v>1188</v>
      </c>
      <c r="K35" s="114" t="s">
        <v>1221</v>
      </c>
      <c r="L35" s="115" t="s">
        <v>569</v>
      </c>
      <c r="M35" s="60"/>
      <c r="N35" s="61" t="s">
        <v>1491</v>
      </c>
      <c r="O35" s="45"/>
      <c r="P35"/>
    </row>
    <row r="36" spans="1:16" ht="12.75">
      <c r="A36" s="56" t="s">
        <v>1373</v>
      </c>
      <c r="B36" s="62">
        <v>20</v>
      </c>
      <c r="C36" s="57" t="s">
        <v>480</v>
      </c>
      <c r="D36" s="110" t="s">
        <v>565</v>
      </c>
      <c r="E36" s="111" t="s">
        <v>566</v>
      </c>
      <c r="F36" s="111" t="s">
        <v>1006</v>
      </c>
      <c r="G36" s="111" t="s">
        <v>724</v>
      </c>
      <c r="H36" s="111" t="s">
        <v>1183</v>
      </c>
      <c r="I36" s="111" t="s">
        <v>1184</v>
      </c>
      <c r="J36" s="111" t="s">
        <v>1374</v>
      </c>
      <c r="K36" s="111" t="s">
        <v>1375</v>
      </c>
      <c r="L36" s="112" t="s">
        <v>1492</v>
      </c>
      <c r="M36" s="51"/>
      <c r="N36" s="52" t="s">
        <v>1493</v>
      </c>
      <c r="O36" s="45"/>
      <c r="P36"/>
    </row>
    <row r="37" spans="1:16" ht="12.75">
      <c r="A37" s="53" t="s">
        <v>83</v>
      </c>
      <c r="B37" s="58"/>
      <c r="C37" s="59" t="s">
        <v>159</v>
      </c>
      <c r="D37" s="113" t="s">
        <v>861</v>
      </c>
      <c r="E37" s="114" t="s">
        <v>594</v>
      </c>
      <c r="F37" s="114" t="s">
        <v>861</v>
      </c>
      <c r="G37" s="114" t="s">
        <v>1017</v>
      </c>
      <c r="H37" s="114" t="s">
        <v>1075</v>
      </c>
      <c r="I37" s="114" t="s">
        <v>1211</v>
      </c>
      <c r="J37" s="114" t="s">
        <v>1017</v>
      </c>
      <c r="K37" s="114" t="s">
        <v>1376</v>
      </c>
      <c r="L37" s="115" t="s">
        <v>656</v>
      </c>
      <c r="M37" s="60"/>
      <c r="N37" s="61" t="s">
        <v>1494</v>
      </c>
      <c r="O37" s="45"/>
      <c r="P37"/>
    </row>
    <row r="38" spans="1:16" ht="12.75">
      <c r="A38" s="56" t="s">
        <v>857</v>
      </c>
      <c r="B38" s="62">
        <v>28</v>
      </c>
      <c r="C38" s="57" t="s">
        <v>488</v>
      </c>
      <c r="D38" s="110" t="s">
        <v>605</v>
      </c>
      <c r="E38" s="111" t="s">
        <v>606</v>
      </c>
      <c r="F38" s="111" t="s">
        <v>1018</v>
      </c>
      <c r="G38" s="111" t="s">
        <v>1019</v>
      </c>
      <c r="H38" s="111" t="s">
        <v>1214</v>
      </c>
      <c r="I38" s="111" t="s">
        <v>1026</v>
      </c>
      <c r="J38" s="111" t="s">
        <v>1377</v>
      </c>
      <c r="K38" s="111" t="s">
        <v>1378</v>
      </c>
      <c r="L38" s="112" t="s">
        <v>1495</v>
      </c>
      <c r="M38" s="51"/>
      <c r="N38" s="52" t="s">
        <v>1496</v>
      </c>
      <c r="O38" s="45"/>
      <c r="P38"/>
    </row>
    <row r="39" spans="1:16" ht="12.75">
      <c r="A39" s="53" t="s">
        <v>86</v>
      </c>
      <c r="B39" s="58"/>
      <c r="C39" s="59" t="s">
        <v>110</v>
      </c>
      <c r="D39" s="113" t="s">
        <v>865</v>
      </c>
      <c r="E39" s="114" t="s">
        <v>590</v>
      </c>
      <c r="F39" s="114" t="s">
        <v>1076</v>
      </c>
      <c r="G39" s="114" t="s">
        <v>1021</v>
      </c>
      <c r="H39" s="114" t="s">
        <v>1020</v>
      </c>
      <c r="I39" s="114" t="s">
        <v>1028</v>
      </c>
      <c r="J39" s="114" t="s">
        <v>1027</v>
      </c>
      <c r="K39" s="114" t="s">
        <v>856</v>
      </c>
      <c r="L39" s="115" t="s">
        <v>659</v>
      </c>
      <c r="M39" s="60"/>
      <c r="N39" s="61" t="s">
        <v>1497</v>
      </c>
      <c r="O39" s="45"/>
      <c r="P39"/>
    </row>
    <row r="40" spans="1:16" ht="12.75">
      <c r="A40" s="56" t="s">
        <v>1191</v>
      </c>
      <c r="B40" s="62">
        <v>32</v>
      </c>
      <c r="C40" s="57" t="s">
        <v>492</v>
      </c>
      <c r="D40" s="110" t="s">
        <v>610</v>
      </c>
      <c r="E40" s="111" t="s">
        <v>557</v>
      </c>
      <c r="F40" s="111" t="s">
        <v>1022</v>
      </c>
      <c r="G40" s="111" t="s">
        <v>1023</v>
      </c>
      <c r="H40" s="111" t="s">
        <v>1208</v>
      </c>
      <c r="I40" s="111" t="s">
        <v>1212</v>
      </c>
      <c r="J40" s="111" t="s">
        <v>1379</v>
      </c>
      <c r="K40" s="111" t="s">
        <v>1380</v>
      </c>
      <c r="L40" s="112" t="s">
        <v>1498</v>
      </c>
      <c r="M40" s="51"/>
      <c r="N40" s="52" t="s">
        <v>1499</v>
      </c>
      <c r="O40" s="45"/>
      <c r="P40"/>
    </row>
    <row r="41" spans="1:16" ht="12.75">
      <c r="A41" s="53" t="s">
        <v>92</v>
      </c>
      <c r="B41" s="58"/>
      <c r="C41" s="59" t="s">
        <v>32</v>
      </c>
      <c r="D41" s="113" t="s">
        <v>866</v>
      </c>
      <c r="E41" s="114" t="s">
        <v>612</v>
      </c>
      <c r="F41" s="114" t="s">
        <v>1028</v>
      </c>
      <c r="G41" s="114" t="s">
        <v>608</v>
      </c>
      <c r="H41" s="114" t="s">
        <v>1213</v>
      </c>
      <c r="I41" s="114" t="s">
        <v>1213</v>
      </c>
      <c r="J41" s="114" t="s">
        <v>1500</v>
      </c>
      <c r="K41" s="114" t="s">
        <v>1381</v>
      </c>
      <c r="L41" s="115" t="s">
        <v>1501</v>
      </c>
      <c r="M41" s="60"/>
      <c r="N41" s="61" t="s">
        <v>1502</v>
      </c>
      <c r="O41" s="45"/>
      <c r="P41"/>
    </row>
    <row r="42" spans="1:16" ht="12.75">
      <c r="A42" s="56" t="s">
        <v>860</v>
      </c>
      <c r="B42" s="62">
        <v>31</v>
      </c>
      <c r="C42" s="57" t="s">
        <v>491</v>
      </c>
      <c r="D42" s="110" t="s">
        <v>600</v>
      </c>
      <c r="E42" s="111" t="s">
        <v>601</v>
      </c>
      <c r="F42" s="111" t="s">
        <v>1003</v>
      </c>
      <c r="G42" s="111" t="s">
        <v>1004</v>
      </c>
      <c r="H42" s="111" t="s">
        <v>1215</v>
      </c>
      <c r="I42" s="111" t="s">
        <v>1216</v>
      </c>
      <c r="J42" s="111" t="s">
        <v>1382</v>
      </c>
      <c r="K42" s="111" t="s">
        <v>1383</v>
      </c>
      <c r="L42" s="112" t="s">
        <v>1503</v>
      </c>
      <c r="M42" s="51"/>
      <c r="N42" s="52" t="s">
        <v>1504</v>
      </c>
      <c r="O42" s="45"/>
      <c r="P42"/>
    </row>
    <row r="43" spans="1:16" ht="12.75">
      <c r="A43" s="53" t="s">
        <v>85</v>
      </c>
      <c r="B43" s="58"/>
      <c r="C43" s="59" t="s">
        <v>105</v>
      </c>
      <c r="D43" s="113" t="s">
        <v>618</v>
      </c>
      <c r="E43" s="114" t="s">
        <v>603</v>
      </c>
      <c r="F43" s="114" t="s">
        <v>1075</v>
      </c>
      <c r="G43" s="114" t="s">
        <v>1005</v>
      </c>
      <c r="H43" s="114" t="s">
        <v>1017</v>
      </c>
      <c r="I43" s="114" t="s">
        <v>663</v>
      </c>
      <c r="J43" s="114" t="s">
        <v>859</v>
      </c>
      <c r="K43" s="114" t="s">
        <v>618</v>
      </c>
      <c r="L43" s="115" t="s">
        <v>615</v>
      </c>
      <c r="M43" s="60"/>
      <c r="N43" s="61" t="s">
        <v>1505</v>
      </c>
      <c r="O43" s="45"/>
      <c r="P43"/>
    </row>
    <row r="44" spans="1:16" ht="12.75">
      <c r="A44" s="56" t="s">
        <v>862</v>
      </c>
      <c r="B44" s="62">
        <v>30</v>
      </c>
      <c r="C44" s="57" t="s">
        <v>490</v>
      </c>
      <c r="D44" s="110" t="s">
        <v>637</v>
      </c>
      <c r="E44" s="111" t="s">
        <v>566</v>
      </c>
      <c r="F44" s="111" t="s">
        <v>1025</v>
      </c>
      <c r="G44" s="111" t="s">
        <v>1030</v>
      </c>
      <c r="H44" s="111" t="s">
        <v>1219</v>
      </c>
      <c r="I44" s="111" t="s">
        <v>1220</v>
      </c>
      <c r="J44" s="111" t="s">
        <v>1384</v>
      </c>
      <c r="K44" s="111" t="s">
        <v>1385</v>
      </c>
      <c r="L44" s="112" t="s">
        <v>1506</v>
      </c>
      <c r="M44" s="51"/>
      <c r="N44" s="52" t="s">
        <v>1507</v>
      </c>
      <c r="O44" s="45"/>
      <c r="P44"/>
    </row>
    <row r="45" spans="1:16" ht="12.75">
      <c r="A45" s="53" t="s">
        <v>86</v>
      </c>
      <c r="B45" s="58"/>
      <c r="C45" s="59" t="s">
        <v>110</v>
      </c>
      <c r="D45" s="113" t="s">
        <v>889</v>
      </c>
      <c r="E45" s="114" t="s">
        <v>608</v>
      </c>
      <c r="F45" s="114" t="s">
        <v>623</v>
      </c>
      <c r="G45" s="114" t="s">
        <v>1031</v>
      </c>
      <c r="H45" s="114" t="s">
        <v>659</v>
      </c>
      <c r="I45" s="114" t="s">
        <v>1021</v>
      </c>
      <c r="J45" s="114" t="s">
        <v>993</v>
      </c>
      <c r="K45" s="114" t="s">
        <v>1197</v>
      </c>
      <c r="L45" s="115" t="s">
        <v>608</v>
      </c>
      <c r="M45" s="60"/>
      <c r="N45" s="61" t="s">
        <v>1508</v>
      </c>
      <c r="O45" s="45"/>
      <c r="P45"/>
    </row>
    <row r="46" spans="1:16" ht="12.75">
      <c r="A46" s="56" t="s">
        <v>1007</v>
      </c>
      <c r="B46" s="62">
        <v>19</v>
      </c>
      <c r="C46" s="57" t="s">
        <v>479</v>
      </c>
      <c r="D46" s="110" t="s">
        <v>570</v>
      </c>
      <c r="E46" s="111" t="s">
        <v>571</v>
      </c>
      <c r="F46" s="111" t="s">
        <v>1010</v>
      </c>
      <c r="G46" s="111" t="s">
        <v>1148</v>
      </c>
      <c r="H46" s="111" t="s">
        <v>1186</v>
      </c>
      <c r="I46" s="111" t="s">
        <v>1187</v>
      </c>
      <c r="J46" s="111" t="s">
        <v>1386</v>
      </c>
      <c r="K46" s="111" t="s">
        <v>1387</v>
      </c>
      <c r="L46" s="112" t="s">
        <v>1492</v>
      </c>
      <c r="M46" s="51"/>
      <c r="N46" s="52" t="s">
        <v>1509</v>
      </c>
      <c r="O46" s="45"/>
      <c r="P46"/>
    </row>
    <row r="47" spans="1:16" ht="12.75">
      <c r="A47" s="53" t="s">
        <v>83</v>
      </c>
      <c r="B47" s="58"/>
      <c r="C47" s="59" t="s">
        <v>163</v>
      </c>
      <c r="D47" s="113" t="s">
        <v>573</v>
      </c>
      <c r="E47" s="114" t="s">
        <v>615</v>
      </c>
      <c r="F47" s="114" t="s">
        <v>1039</v>
      </c>
      <c r="G47" s="114" t="s">
        <v>1149</v>
      </c>
      <c r="H47" s="114" t="s">
        <v>1053</v>
      </c>
      <c r="I47" s="114" t="s">
        <v>1221</v>
      </c>
      <c r="J47" s="114" t="s">
        <v>1224</v>
      </c>
      <c r="K47" s="114" t="s">
        <v>1005</v>
      </c>
      <c r="L47" s="115" t="s">
        <v>656</v>
      </c>
      <c r="M47" s="60"/>
      <c r="N47" s="61" t="s">
        <v>1510</v>
      </c>
      <c r="O47" s="45"/>
      <c r="P47"/>
    </row>
    <row r="48" spans="1:16" ht="12.75">
      <c r="A48" s="56" t="s">
        <v>1009</v>
      </c>
      <c r="B48" s="62">
        <v>18</v>
      </c>
      <c r="C48" s="57" t="s">
        <v>478</v>
      </c>
      <c r="D48" s="110" t="s">
        <v>575</v>
      </c>
      <c r="E48" s="111" t="s">
        <v>576</v>
      </c>
      <c r="F48" s="111" t="s">
        <v>565</v>
      </c>
      <c r="G48" s="111" t="s">
        <v>1008</v>
      </c>
      <c r="H48" s="111" t="s">
        <v>1189</v>
      </c>
      <c r="I48" s="111" t="s">
        <v>1190</v>
      </c>
      <c r="J48" s="111" t="s">
        <v>411</v>
      </c>
      <c r="K48" s="111" t="s">
        <v>1388</v>
      </c>
      <c r="L48" s="112" t="s">
        <v>1511</v>
      </c>
      <c r="M48" s="51"/>
      <c r="N48" s="52" t="s">
        <v>1512</v>
      </c>
      <c r="O48" s="45"/>
      <c r="P48"/>
    </row>
    <row r="49" spans="1:16" ht="12.75">
      <c r="A49" s="53" t="s">
        <v>83</v>
      </c>
      <c r="B49" s="58"/>
      <c r="C49" s="59" t="s">
        <v>163</v>
      </c>
      <c r="D49" s="113" t="s">
        <v>617</v>
      </c>
      <c r="E49" s="114" t="s">
        <v>618</v>
      </c>
      <c r="F49" s="114" t="s">
        <v>1077</v>
      </c>
      <c r="G49" s="114" t="s">
        <v>1034</v>
      </c>
      <c r="H49" s="114" t="s">
        <v>1034</v>
      </c>
      <c r="I49" s="114" t="s">
        <v>1225</v>
      </c>
      <c r="J49" s="114" t="s">
        <v>617</v>
      </c>
      <c r="K49" s="114" t="s">
        <v>1389</v>
      </c>
      <c r="L49" s="115" t="s">
        <v>1031</v>
      </c>
      <c r="M49" s="60"/>
      <c r="N49" s="61" t="s">
        <v>1513</v>
      </c>
      <c r="O49" s="45"/>
      <c r="P49"/>
    </row>
    <row r="50" spans="1:16" ht="12.75">
      <c r="A50" s="56" t="s">
        <v>1390</v>
      </c>
      <c r="B50" s="62">
        <v>29</v>
      </c>
      <c r="C50" s="57" t="s">
        <v>489</v>
      </c>
      <c r="D50" s="110" t="s">
        <v>620</v>
      </c>
      <c r="E50" s="111" t="s">
        <v>621</v>
      </c>
      <c r="F50" s="111" t="s">
        <v>1025</v>
      </c>
      <c r="G50" s="111" t="s">
        <v>1026</v>
      </c>
      <c r="H50" s="111" t="s">
        <v>1222</v>
      </c>
      <c r="I50" s="111" t="s">
        <v>1223</v>
      </c>
      <c r="J50" s="111" t="s">
        <v>1391</v>
      </c>
      <c r="K50" s="111" t="s">
        <v>1392</v>
      </c>
      <c r="L50" s="112" t="s">
        <v>1514</v>
      </c>
      <c r="M50" s="51"/>
      <c r="N50" s="52" t="s">
        <v>1515</v>
      </c>
      <c r="O50" s="45"/>
      <c r="P50"/>
    </row>
    <row r="51" spans="1:16" ht="12.75">
      <c r="A51" s="53" t="s">
        <v>86</v>
      </c>
      <c r="B51" s="58"/>
      <c r="C51" s="59" t="s">
        <v>259</v>
      </c>
      <c r="D51" s="113" t="s">
        <v>659</v>
      </c>
      <c r="E51" s="114" t="s">
        <v>624</v>
      </c>
      <c r="F51" s="114" t="s">
        <v>623</v>
      </c>
      <c r="G51" s="114" t="s">
        <v>1028</v>
      </c>
      <c r="H51" s="114" t="s">
        <v>894</v>
      </c>
      <c r="I51" s="114" t="s">
        <v>630</v>
      </c>
      <c r="J51" s="114" t="s">
        <v>1043</v>
      </c>
      <c r="K51" s="114" t="s">
        <v>1031</v>
      </c>
      <c r="L51" s="115" t="s">
        <v>1500</v>
      </c>
      <c r="M51" s="60"/>
      <c r="N51" s="61" t="s">
        <v>1516</v>
      </c>
      <c r="O51" s="45"/>
      <c r="P51"/>
    </row>
    <row r="52" spans="1:16" ht="12.75">
      <c r="A52" s="56" t="s">
        <v>1029</v>
      </c>
      <c r="B52" s="62">
        <v>34</v>
      </c>
      <c r="C52" s="57" t="s">
        <v>494</v>
      </c>
      <c r="D52" s="110" t="s">
        <v>653</v>
      </c>
      <c r="E52" s="111" t="s">
        <v>621</v>
      </c>
      <c r="F52" s="111" t="s">
        <v>1047</v>
      </c>
      <c r="G52" s="111" t="s">
        <v>1048</v>
      </c>
      <c r="H52" s="111" t="s">
        <v>1249</v>
      </c>
      <c r="I52" s="111" t="s">
        <v>1250</v>
      </c>
      <c r="J52" s="111" t="s">
        <v>1393</v>
      </c>
      <c r="K52" s="111" t="s">
        <v>1394</v>
      </c>
      <c r="L52" s="112" t="s">
        <v>432</v>
      </c>
      <c r="M52" s="51"/>
      <c r="N52" s="52" t="s">
        <v>1517</v>
      </c>
      <c r="O52" s="45"/>
      <c r="P52"/>
    </row>
    <row r="53" spans="1:16" ht="12.75">
      <c r="A53" s="53" t="s">
        <v>84</v>
      </c>
      <c r="B53" s="58"/>
      <c r="C53" s="59" t="s">
        <v>267</v>
      </c>
      <c r="D53" s="113" t="s">
        <v>676</v>
      </c>
      <c r="E53" s="114" t="s">
        <v>656</v>
      </c>
      <c r="F53" s="114" t="s">
        <v>1031</v>
      </c>
      <c r="G53" s="114" t="s">
        <v>894</v>
      </c>
      <c r="H53" s="114" t="s">
        <v>624</v>
      </c>
      <c r="I53" s="114" t="s">
        <v>643</v>
      </c>
      <c r="J53" s="114" t="s">
        <v>861</v>
      </c>
      <c r="K53" s="114" t="s">
        <v>1033</v>
      </c>
      <c r="L53" s="115" t="s">
        <v>544</v>
      </c>
      <c r="M53" s="60"/>
      <c r="N53" s="61" t="s">
        <v>1518</v>
      </c>
      <c r="O53" s="45"/>
      <c r="P53"/>
    </row>
    <row r="54" spans="1:16" ht="12.75">
      <c r="A54" s="56" t="s">
        <v>1032</v>
      </c>
      <c r="B54" s="62">
        <v>36</v>
      </c>
      <c r="C54" s="57" t="s">
        <v>496</v>
      </c>
      <c r="D54" s="110" t="s">
        <v>627</v>
      </c>
      <c r="E54" s="111" t="s">
        <v>628</v>
      </c>
      <c r="F54" s="111" t="s">
        <v>1044</v>
      </c>
      <c r="G54" s="111" t="s">
        <v>1045</v>
      </c>
      <c r="H54" s="111" t="s">
        <v>1230</v>
      </c>
      <c r="I54" s="111" t="s">
        <v>1231</v>
      </c>
      <c r="J54" s="111" t="s">
        <v>1395</v>
      </c>
      <c r="K54" s="111" t="s">
        <v>1392</v>
      </c>
      <c r="L54" s="112" t="s">
        <v>1489</v>
      </c>
      <c r="M54" s="51"/>
      <c r="N54" s="52" t="s">
        <v>1519</v>
      </c>
      <c r="O54" s="45"/>
      <c r="P54"/>
    </row>
    <row r="55" spans="1:16" ht="12.75">
      <c r="A55" s="53" t="s">
        <v>84</v>
      </c>
      <c r="B55" s="58"/>
      <c r="C55" s="59" t="s">
        <v>120</v>
      </c>
      <c r="D55" s="113" t="s">
        <v>643</v>
      </c>
      <c r="E55" s="114" t="s">
        <v>630</v>
      </c>
      <c r="F55" s="114" t="s">
        <v>1061</v>
      </c>
      <c r="G55" s="114" t="s">
        <v>1056</v>
      </c>
      <c r="H55" s="114" t="s">
        <v>1150</v>
      </c>
      <c r="I55" s="114" t="s">
        <v>1049</v>
      </c>
      <c r="J55" s="114" t="s">
        <v>573</v>
      </c>
      <c r="K55" s="114" t="s">
        <v>1040</v>
      </c>
      <c r="L55" s="115" t="s">
        <v>1185</v>
      </c>
      <c r="M55" s="60"/>
      <c r="N55" s="61" t="s">
        <v>1520</v>
      </c>
      <c r="O55" s="45"/>
      <c r="P55"/>
    </row>
    <row r="56" spans="1:16" ht="12.75">
      <c r="A56" s="56" t="s">
        <v>1226</v>
      </c>
      <c r="B56" s="62">
        <v>35</v>
      </c>
      <c r="C56" s="57" t="s">
        <v>495</v>
      </c>
      <c r="D56" s="110" t="s">
        <v>645</v>
      </c>
      <c r="E56" s="111" t="s">
        <v>646</v>
      </c>
      <c r="F56" s="111" t="s">
        <v>1037</v>
      </c>
      <c r="G56" s="111" t="s">
        <v>1038</v>
      </c>
      <c r="H56" s="111" t="s">
        <v>1227</v>
      </c>
      <c r="I56" s="111" t="s">
        <v>1228</v>
      </c>
      <c r="J56" s="111" t="s">
        <v>1396</v>
      </c>
      <c r="K56" s="111" t="s">
        <v>1397</v>
      </c>
      <c r="L56" s="112" t="s">
        <v>552</v>
      </c>
      <c r="M56" s="51"/>
      <c r="N56" s="52" t="s">
        <v>1521</v>
      </c>
      <c r="O56" s="45"/>
      <c r="P56"/>
    </row>
    <row r="57" spans="1:16" ht="12.75">
      <c r="A57" s="53" t="s">
        <v>85</v>
      </c>
      <c r="B57" s="58"/>
      <c r="C57" s="59" t="s">
        <v>105</v>
      </c>
      <c r="D57" s="113" t="s">
        <v>891</v>
      </c>
      <c r="E57" s="114" t="s">
        <v>567</v>
      </c>
      <c r="F57" s="114" t="s">
        <v>643</v>
      </c>
      <c r="G57" s="114" t="s">
        <v>1039</v>
      </c>
      <c r="H57" s="114" t="s">
        <v>890</v>
      </c>
      <c r="I57" s="114" t="s">
        <v>1229</v>
      </c>
      <c r="J57" s="114" t="s">
        <v>1034</v>
      </c>
      <c r="K57" s="114" t="s">
        <v>598</v>
      </c>
      <c r="L57" s="115" t="s">
        <v>1053</v>
      </c>
      <c r="M57" s="60"/>
      <c r="N57" s="61" t="s">
        <v>1522</v>
      </c>
      <c r="O57" s="45"/>
      <c r="P57"/>
    </row>
    <row r="58" spans="1:16" ht="12.75">
      <c r="A58" s="56" t="s">
        <v>1398</v>
      </c>
      <c r="B58" s="62">
        <v>37</v>
      </c>
      <c r="C58" s="57" t="s">
        <v>497</v>
      </c>
      <c r="D58" s="110" t="s">
        <v>640</v>
      </c>
      <c r="E58" s="111" t="s">
        <v>641</v>
      </c>
      <c r="F58" s="111" t="s">
        <v>1057</v>
      </c>
      <c r="G58" s="111" t="s">
        <v>1058</v>
      </c>
      <c r="H58" s="111" t="s">
        <v>1232</v>
      </c>
      <c r="I58" s="111" t="s">
        <v>1233</v>
      </c>
      <c r="J58" s="111" t="s">
        <v>1399</v>
      </c>
      <c r="K58" s="111" t="s">
        <v>1400</v>
      </c>
      <c r="L58" s="112" t="s">
        <v>1523</v>
      </c>
      <c r="M58" s="51"/>
      <c r="N58" s="52" t="s">
        <v>1524</v>
      </c>
      <c r="O58" s="45"/>
      <c r="P58"/>
    </row>
    <row r="59" spans="1:16" ht="12.75">
      <c r="A59" s="53" t="s">
        <v>84</v>
      </c>
      <c r="B59" s="58"/>
      <c r="C59" s="59" t="s">
        <v>95</v>
      </c>
      <c r="D59" s="113" t="s">
        <v>890</v>
      </c>
      <c r="E59" s="114" t="s">
        <v>663</v>
      </c>
      <c r="F59" s="114" t="s">
        <v>676</v>
      </c>
      <c r="G59" s="114" t="s">
        <v>1151</v>
      </c>
      <c r="H59" s="114" t="s">
        <v>593</v>
      </c>
      <c r="I59" s="114" t="s">
        <v>1247</v>
      </c>
      <c r="J59" s="114" t="s">
        <v>1149</v>
      </c>
      <c r="K59" s="114" t="s">
        <v>1075</v>
      </c>
      <c r="L59" s="115" t="s">
        <v>1172</v>
      </c>
      <c r="M59" s="60"/>
      <c r="N59" s="61" t="s">
        <v>1525</v>
      </c>
      <c r="O59" s="45"/>
      <c r="P59"/>
    </row>
    <row r="60" spans="1:16" ht="12.75">
      <c r="A60" s="56" t="s">
        <v>632</v>
      </c>
      <c r="B60" s="62">
        <v>33</v>
      </c>
      <c r="C60" s="57" t="s">
        <v>493</v>
      </c>
      <c r="D60" s="110" t="s">
        <v>633</v>
      </c>
      <c r="E60" s="111" t="s">
        <v>584</v>
      </c>
      <c r="F60" s="111" t="s">
        <v>1041</v>
      </c>
      <c r="G60" s="111" t="s">
        <v>1042</v>
      </c>
      <c r="H60" s="111" t="s">
        <v>1234</v>
      </c>
      <c r="I60" s="111" t="s">
        <v>1235</v>
      </c>
      <c r="J60" s="111" t="s">
        <v>1401</v>
      </c>
      <c r="K60" s="111" t="s">
        <v>1402</v>
      </c>
      <c r="L60" s="112" t="s">
        <v>1526</v>
      </c>
      <c r="M60" s="51"/>
      <c r="N60" s="52" t="s">
        <v>1527</v>
      </c>
      <c r="O60" s="45"/>
      <c r="P60"/>
    </row>
    <row r="61" spans="1:16" ht="12.75">
      <c r="A61" s="53" t="s">
        <v>92</v>
      </c>
      <c r="B61" s="58"/>
      <c r="C61" s="59" t="s">
        <v>118</v>
      </c>
      <c r="D61" s="113" t="s">
        <v>623</v>
      </c>
      <c r="E61" s="114" t="s">
        <v>635</v>
      </c>
      <c r="F61" s="114" t="s">
        <v>1078</v>
      </c>
      <c r="G61" s="114" t="s">
        <v>1078</v>
      </c>
      <c r="H61" s="114" t="s">
        <v>1299</v>
      </c>
      <c r="I61" s="114" t="s">
        <v>624</v>
      </c>
      <c r="J61" s="114" t="s">
        <v>866</v>
      </c>
      <c r="K61" s="114" t="s">
        <v>612</v>
      </c>
      <c r="L61" s="115" t="s">
        <v>1239</v>
      </c>
      <c r="M61" s="60"/>
      <c r="N61" s="61" t="s">
        <v>1528</v>
      </c>
      <c r="O61" s="45"/>
      <c r="P61"/>
    </row>
    <row r="62" spans="1:16" ht="12.75">
      <c r="A62" s="56" t="s">
        <v>1251</v>
      </c>
      <c r="B62" s="62">
        <v>42</v>
      </c>
      <c r="C62" s="57" t="s">
        <v>502</v>
      </c>
      <c r="D62" s="110" t="s">
        <v>679</v>
      </c>
      <c r="E62" s="111" t="s">
        <v>680</v>
      </c>
      <c r="F62" s="111" t="s">
        <v>1054</v>
      </c>
      <c r="G62" s="111" t="s">
        <v>1055</v>
      </c>
      <c r="H62" s="111" t="s">
        <v>1252</v>
      </c>
      <c r="I62" s="111" t="s">
        <v>1253</v>
      </c>
      <c r="J62" s="111" t="s">
        <v>1403</v>
      </c>
      <c r="K62" s="111" t="s">
        <v>1404</v>
      </c>
      <c r="L62" s="112" t="s">
        <v>1511</v>
      </c>
      <c r="M62" s="51"/>
      <c r="N62" s="52" t="s">
        <v>1529</v>
      </c>
      <c r="O62" s="45"/>
      <c r="P62"/>
    </row>
    <row r="63" spans="1:16" ht="12.75">
      <c r="A63" s="53" t="s">
        <v>85</v>
      </c>
      <c r="B63" s="58"/>
      <c r="C63" s="59" t="s">
        <v>105</v>
      </c>
      <c r="D63" s="113" t="s">
        <v>682</v>
      </c>
      <c r="E63" s="114" t="s">
        <v>655</v>
      </c>
      <c r="F63" s="114" t="s">
        <v>1056</v>
      </c>
      <c r="G63" s="114" t="s">
        <v>1053</v>
      </c>
      <c r="H63" s="114" t="s">
        <v>1040</v>
      </c>
      <c r="I63" s="114" t="s">
        <v>1079</v>
      </c>
      <c r="J63" s="114" t="s">
        <v>1033</v>
      </c>
      <c r="K63" s="114" t="s">
        <v>1053</v>
      </c>
      <c r="L63" s="115" t="s">
        <v>1031</v>
      </c>
      <c r="M63" s="60"/>
      <c r="N63" s="61" t="s">
        <v>1530</v>
      </c>
      <c r="O63" s="45"/>
      <c r="P63"/>
    </row>
    <row r="64" spans="1:16" ht="12.75">
      <c r="A64" s="56" t="s">
        <v>1405</v>
      </c>
      <c r="B64" s="62">
        <v>50</v>
      </c>
      <c r="C64" s="57" t="s">
        <v>510</v>
      </c>
      <c r="D64" s="110" t="s">
        <v>661</v>
      </c>
      <c r="E64" s="111" t="s">
        <v>641</v>
      </c>
      <c r="F64" s="111" t="s">
        <v>1051</v>
      </c>
      <c r="G64" s="111" t="s">
        <v>1052</v>
      </c>
      <c r="H64" s="111" t="s">
        <v>1329</v>
      </c>
      <c r="I64" s="111" t="s">
        <v>1236</v>
      </c>
      <c r="J64" s="111" t="s">
        <v>1406</v>
      </c>
      <c r="K64" s="111" t="s">
        <v>1407</v>
      </c>
      <c r="L64" s="112" t="s">
        <v>542</v>
      </c>
      <c r="M64" s="51" t="s">
        <v>1237</v>
      </c>
      <c r="N64" s="52" t="s">
        <v>1531</v>
      </c>
      <c r="O64" s="45"/>
      <c r="P64"/>
    </row>
    <row r="65" spans="1:16" ht="12.75">
      <c r="A65" s="53" t="s">
        <v>84</v>
      </c>
      <c r="B65" s="58"/>
      <c r="C65" s="59" t="s">
        <v>120</v>
      </c>
      <c r="D65" s="113" t="s">
        <v>624</v>
      </c>
      <c r="E65" s="114" t="s">
        <v>663</v>
      </c>
      <c r="F65" s="114" t="s">
        <v>593</v>
      </c>
      <c r="G65" s="114" t="s">
        <v>1150</v>
      </c>
      <c r="H65" s="114" t="s">
        <v>1151</v>
      </c>
      <c r="I65" s="114" t="s">
        <v>890</v>
      </c>
      <c r="J65" s="114" t="s">
        <v>1241</v>
      </c>
      <c r="K65" s="114" t="s">
        <v>1247</v>
      </c>
      <c r="L65" s="115" t="s">
        <v>1188</v>
      </c>
      <c r="M65" s="60"/>
      <c r="N65" s="61" t="s">
        <v>1532</v>
      </c>
      <c r="O65" s="45"/>
      <c r="P65"/>
    </row>
    <row r="66" spans="1:16" ht="12.75">
      <c r="A66" s="56" t="s">
        <v>1046</v>
      </c>
      <c r="B66" s="62">
        <v>43</v>
      </c>
      <c r="C66" s="57" t="s">
        <v>503</v>
      </c>
      <c r="D66" s="110" t="s">
        <v>637</v>
      </c>
      <c r="E66" s="111" t="s">
        <v>672</v>
      </c>
      <c r="F66" s="111" t="s">
        <v>1059</v>
      </c>
      <c r="G66" s="111" t="s">
        <v>1060</v>
      </c>
      <c r="H66" s="111" t="s">
        <v>1300</v>
      </c>
      <c r="I66" s="111" t="s">
        <v>1238</v>
      </c>
      <c r="J66" s="111" t="s">
        <v>1408</v>
      </c>
      <c r="K66" s="111" t="s">
        <v>1409</v>
      </c>
      <c r="L66" s="112" t="s">
        <v>606</v>
      </c>
      <c r="M66" s="51"/>
      <c r="N66" s="52" t="s">
        <v>1533</v>
      </c>
      <c r="O66" s="45"/>
      <c r="P66"/>
    </row>
    <row r="67" spans="1:16" ht="12.75">
      <c r="A67" s="53" t="s">
        <v>86</v>
      </c>
      <c r="B67" s="58"/>
      <c r="C67" s="59" t="s">
        <v>110</v>
      </c>
      <c r="D67" s="113" t="s">
        <v>889</v>
      </c>
      <c r="E67" s="114" t="s">
        <v>674</v>
      </c>
      <c r="F67" s="114" t="s">
        <v>1103</v>
      </c>
      <c r="G67" s="114" t="s">
        <v>1152</v>
      </c>
      <c r="H67" s="114" t="s">
        <v>1134</v>
      </c>
      <c r="I67" s="114" t="s">
        <v>1061</v>
      </c>
      <c r="J67" s="114" t="s">
        <v>1103</v>
      </c>
      <c r="K67" s="114" t="s">
        <v>1150</v>
      </c>
      <c r="L67" s="115" t="s">
        <v>891</v>
      </c>
      <c r="M67" s="60"/>
      <c r="N67" s="61" t="s">
        <v>1534</v>
      </c>
      <c r="O67" s="45"/>
      <c r="P67"/>
    </row>
    <row r="68" spans="1:16" ht="12.75">
      <c r="A68" s="56" t="s">
        <v>1050</v>
      </c>
      <c r="B68" s="62">
        <v>7</v>
      </c>
      <c r="C68" s="57" t="s">
        <v>430</v>
      </c>
      <c r="D68" s="110" t="s">
        <v>431</v>
      </c>
      <c r="E68" s="111" t="s">
        <v>432</v>
      </c>
      <c r="F68" s="111" t="s">
        <v>409</v>
      </c>
      <c r="G68" s="111" t="s">
        <v>971</v>
      </c>
      <c r="H68" s="111" t="s">
        <v>1159</v>
      </c>
      <c r="I68" s="111" t="s">
        <v>638</v>
      </c>
      <c r="J68" s="111" t="s">
        <v>1410</v>
      </c>
      <c r="K68" s="111" t="s">
        <v>1411</v>
      </c>
      <c r="L68" s="112" t="s">
        <v>1535</v>
      </c>
      <c r="M68" s="51"/>
      <c r="N68" s="52" t="s">
        <v>1536</v>
      </c>
      <c r="O68" s="45"/>
      <c r="P68"/>
    </row>
    <row r="69" spans="1:16" ht="12.75">
      <c r="A69" s="53" t="s">
        <v>87</v>
      </c>
      <c r="B69" s="58"/>
      <c r="C69" s="59" t="s">
        <v>19</v>
      </c>
      <c r="D69" s="113" t="s">
        <v>434</v>
      </c>
      <c r="E69" s="114" t="s">
        <v>434</v>
      </c>
      <c r="F69" s="114" t="s">
        <v>1069</v>
      </c>
      <c r="G69" s="114" t="s">
        <v>434</v>
      </c>
      <c r="H69" s="114" t="s">
        <v>983</v>
      </c>
      <c r="I69" s="114" t="s">
        <v>427</v>
      </c>
      <c r="J69" s="114" t="s">
        <v>1352</v>
      </c>
      <c r="K69" s="114" t="s">
        <v>1284</v>
      </c>
      <c r="L69" s="115" t="s">
        <v>434</v>
      </c>
      <c r="M69" s="60"/>
      <c r="N69" s="61" t="s">
        <v>1537</v>
      </c>
      <c r="O69" s="45"/>
      <c r="P69"/>
    </row>
    <row r="70" spans="1:16" ht="12.75">
      <c r="A70" s="56" t="s">
        <v>1326</v>
      </c>
      <c r="B70" s="62">
        <v>14</v>
      </c>
      <c r="C70" s="57" t="s">
        <v>474</v>
      </c>
      <c r="D70" s="110" t="s">
        <v>587</v>
      </c>
      <c r="E70" s="111" t="s">
        <v>588</v>
      </c>
      <c r="F70" s="111" t="s">
        <v>1011</v>
      </c>
      <c r="G70" s="111" t="s">
        <v>1012</v>
      </c>
      <c r="H70" s="111" t="s">
        <v>1192</v>
      </c>
      <c r="I70" s="111" t="s">
        <v>1193</v>
      </c>
      <c r="J70" s="111" t="s">
        <v>1412</v>
      </c>
      <c r="K70" s="111" t="s">
        <v>1413</v>
      </c>
      <c r="L70" s="112" t="s">
        <v>1538</v>
      </c>
      <c r="M70" s="51" t="s">
        <v>1194</v>
      </c>
      <c r="N70" s="52" t="s">
        <v>1539</v>
      </c>
      <c r="O70" s="45"/>
      <c r="P70"/>
    </row>
    <row r="71" spans="1:16" ht="12.75">
      <c r="A71" s="53" t="s">
        <v>169</v>
      </c>
      <c r="B71" s="58"/>
      <c r="C71" s="59" t="s">
        <v>253</v>
      </c>
      <c r="D71" s="113" t="s">
        <v>678</v>
      </c>
      <c r="E71" s="114" t="s">
        <v>658</v>
      </c>
      <c r="F71" s="114" t="s">
        <v>1104</v>
      </c>
      <c r="G71" s="114" t="s">
        <v>1066</v>
      </c>
      <c r="H71" s="114" t="s">
        <v>1256</v>
      </c>
      <c r="I71" s="114" t="s">
        <v>1067</v>
      </c>
      <c r="J71" s="114" t="s">
        <v>1256</v>
      </c>
      <c r="K71" s="114" t="s">
        <v>1414</v>
      </c>
      <c r="L71" s="115" t="s">
        <v>865</v>
      </c>
      <c r="M71" s="60"/>
      <c r="N71" s="61" t="s">
        <v>1540</v>
      </c>
      <c r="O71" s="45"/>
      <c r="P71"/>
    </row>
    <row r="72" spans="1:16" ht="12.75">
      <c r="A72" s="56" t="s">
        <v>669</v>
      </c>
      <c r="B72" s="62">
        <v>49</v>
      </c>
      <c r="C72" s="57" t="s">
        <v>509</v>
      </c>
      <c r="D72" s="110" t="s">
        <v>684</v>
      </c>
      <c r="E72" s="111" t="s">
        <v>685</v>
      </c>
      <c r="F72" s="111" t="s">
        <v>1062</v>
      </c>
      <c r="G72" s="111" t="s">
        <v>1063</v>
      </c>
      <c r="H72" s="111" t="s">
        <v>1254</v>
      </c>
      <c r="I72" s="111" t="s">
        <v>1255</v>
      </c>
      <c r="J72" s="111" t="s">
        <v>1415</v>
      </c>
      <c r="K72" s="111" t="s">
        <v>1416</v>
      </c>
      <c r="L72" s="112" t="s">
        <v>1541</v>
      </c>
      <c r="M72" s="51"/>
      <c r="N72" s="52" t="s">
        <v>1542</v>
      </c>
      <c r="O72" s="45"/>
      <c r="P72"/>
    </row>
    <row r="73" spans="1:16" ht="12.75">
      <c r="A73" s="53" t="s">
        <v>27</v>
      </c>
      <c r="B73" s="58"/>
      <c r="C73" s="59" t="s">
        <v>2</v>
      </c>
      <c r="D73" s="113" t="s">
        <v>687</v>
      </c>
      <c r="E73" s="114" t="s">
        <v>721</v>
      </c>
      <c r="F73" s="114" t="s">
        <v>687</v>
      </c>
      <c r="G73" s="114" t="s">
        <v>670</v>
      </c>
      <c r="H73" s="114" t="s">
        <v>1330</v>
      </c>
      <c r="I73" s="114" t="s">
        <v>687</v>
      </c>
      <c r="J73" s="114" t="s">
        <v>1330</v>
      </c>
      <c r="K73" s="114" t="s">
        <v>1067</v>
      </c>
      <c r="L73" s="115" t="s">
        <v>1330</v>
      </c>
      <c r="M73" s="60"/>
      <c r="N73" s="61" t="s">
        <v>1543</v>
      </c>
      <c r="O73" s="45"/>
      <c r="P73"/>
    </row>
    <row r="74" spans="1:16" ht="12.75">
      <c r="A74" s="56" t="s">
        <v>1417</v>
      </c>
      <c r="B74" s="62">
        <v>55</v>
      </c>
      <c r="C74" s="57" t="s">
        <v>515</v>
      </c>
      <c r="D74" s="110" t="s">
        <v>727</v>
      </c>
      <c r="E74" s="111" t="s">
        <v>728</v>
      </c>
      <c r="F74" s="111" t="s">
        <v>1083</v>
      </c>
      <c r="G74" s="111" t="s">
        <v>1084</v>
      </c>
      <c r="H74" s="111" t="s">
        <v>1257</v>
      </c>
      <c r="I74" s="111" t="s">
        <v>1258</v>
      </c>
      <c r="J74" s="111" t="s">
        <v>1418</v>
      </c>
      <c r="K74" s="111" t="s">
        <v>1419</v>
      </c>
      <c r="L74" s="112" t="s">
        <v>1544</v>
      </c>
      <c r="M74" s="51"/>
      <c r="N74" s="52" t="s">
        <v>1545</v>
      </c>
      <c r="O74" s="45"/>
      <c r="P74"/>
    </row>
    <row r="75" spans="1:16" ht="12.75">
      <c r="A75" s="53" t="s">
        <v>85</v>
      </c>
      <c r="B75" s="58"/>
      <c r="C75" s="59" t="s">
        <v>302</v>
      </c>
      <c r="D75" s="113" t="s">
        <v>717</v>
      </c>
      <c r="E75" s="114" t="s">
        <v>703</v>
      </c>
      <c r="F75" s="114" t="s">
        <v>1105</v>
      </c>
      <c r="G75" s="114" t="s">
        <v>1133</v>
      </c>
      <c r="H75" s="114" t="s">
        <v>725</v>
      </c>
      <c r="I75" s="114" t="s">
        <v>676</v>
      </c>
      <c r="J75" s="114" t="s">
        <v>1068</v>
      </c>
      <c r="K75" s="114" t="s">
        <v>668</v>
      </c>
      <c r="L75" s="115" t="s">
        <v>668</v>
      </c>
      <c r="M75" s="60"/>
      <c r="N75" s="61" t="s">
        <v>1546</v>
      </c>
      <c r="O75" s="45"/>
      <c r="P75"/>
    </row>
    <row r="76" spans="1:16" ht="12.75">
      <c r="A76" s="56" t="s">
        <v>1420</v>
      </c>
      <c r="B76" s="62">
        <v>17</v>
      </c>
      <c r="C76" s="57" t="s">
        <v>477</v>
      </c>
      <c r="D76" s="110" t="s">
        <v>583</v>
      </c>
      <c r="E76" s="111" t="s">
        <v>584</v>
      </c>
      <c r="F76" s="111" t="s">
        <v>1013</v>
      </c>
      <c r="G76" s="111" t="s">
        <v>1014</v>
      </c>
      <c r="H76" s="111" t="s">
        <v>1195</v>
      </c>
      <c r="I76" s="111" t="s">
        <v>1196</v>
      </c>
      <c r="J76" s="111" t="s">
        <v>1421</v>
      </c>
      <c r="K76" s="111" t="s">
        <v>1416</v>
      </c>
      <c r="L76" s="112" t="s">
        <v>1495</v>
      </c>
      <c r="M76" s="51"/>
      <c r="N76" s="52" t="s">
        <v>1547</v>
      </c>
      <c r="O76" s="45"/>
      <c r="P76"/>
    </row>
    <row r="77" spans="1:16" ht="12.75">
      <c r="A77" s="53" t="s">
        <v>169</v>
      </c>
      <c r="B77" s="58"/>
      <c r="C77" s="59" t="s">
        <v>159</v>
      </c>
      <c r="D77" s="113" t="s">
        <v>670</v>
      </c>
      <c r="E77" s="114" t="s">
        <v>650</v>
      </c>
      <c r="F77" s="114" t="s">
        <v>1064</v>
      </c>
      <c r="G77" s="114" t="s">
        <v>1135</v>
      </c>
      <c r="H77" s="114" t="s">
        <v>1331</v>
      </c>
      <c r="I77" s="114" t="s">
        <v>1264</v>
      </c>
      <c r="J77" s="114" t="s">
        <v>1264</v>
      </c>
      <c r="K77" s="114" t="s">
        <v>1240</v>
      </c>
      <c r="L77" s="115" t="s">
        <v>659</v>
      </c>
      <c r="M77" s="60"/>
      <c r="N77" s="61" t="s">
        <v>1548</v>
      </c>
      <c r="O77" s="45"/>
      <c r="P77"/>
    </row>
    <row r="78" spans="1:16" ht="12.75">
      <c r="A78" s="56" t="s">
        <v>1422</v>
      </c>
      <c r="B78" s="62">
        <v>41</v>
      </c>
      <c r="C78" s="57" t="s">
        <v>501</v>
      </c>
      <c r="D78" s="110" t="s">
        <v>710</v>
      </c>
      <c r="E78" s="111" t="s">
        <v>711</v>
      </c>
      <c r="F78" s="111" t="s">
        <v>1090</v>
      </c>
      <c r="G78" s="111" t="s">
        <v>1081</v>
      </c>
      <c r="H78" s="111" t="s">
        <v>1261</v>
      </c>
      <c r="I78" s="111" t="s">
        <v>1262</v>
      </c>
      <c r="J78" s="111" t="s">
        <v>1423</v>
      </c>
      <c r="K78" s="111" t="s">
        <v>433</v>
      </c>
      <c r="L78" s="112" t="s">
        <v>1549</v>
      </c>
      <c r="M78" s="51"/>
      <c r="N78" s="52" t="s">
        <v>1550</v>
      </c>
      <c r="O78" s="45"/>
      <c r="P78"/>
    </row>
    <row r="79" spans="1:16" ht="12.75">
      <c r="A79" s="53" t="s">
        <v>92</v>
      </c>
      <c r="B79" s="58"/>
      <c r="C79" s="59" t="s">
        <v>277</v>
      </c>
      <c r="D79" s="113" t="s">
        <v>783</v>
      </c>
      <c r="E79" s="114" t="s">
        <v>757</v>
      </c>
      <c r="F79" s="114" t="s">
        <v>1107</v>
      </c>
      <c r="G79" s="114" t="s">
        <v>1134</v>
      </c>
      <c r="H79" s="114" t="s">
        <v>720</v>
      </c>
      <c r="I79" s="114" t="s">
        <v>1263</v>
      </c>
      <c r="J79" s="114" t="s">
        <v>1263</v>
      </c>
      <c r="K79" s="114" t="s">
        <v>1424</v>
      </c>
      <c r="L79" s="115" t="s">
        <v>1551</v>
      </c>
      <c r="M79" s="60"/>
      <c r="N79" s="61" t="s">
        <v>1552</v>
      </c>
      <c r="O79" s="45"/>
      <c r="P79"/>
    </row>
    <row r="80" spans="1:16" ht="12.75">
      <c r="A80" s="56" t="s">
        <v>1425</v>
      </c>
      <c r="B80" s="62">
        <v>59</v>
      </c>
      <c r="C80" s="57" t="s">
        <v>519</v>
      </c>
      <c r="D80" s="110" t="s">
        <v>731</v>
      </c>
      <c r="E80" s="111" t="s">
        <v>732</v>
      </c>
      <c r="F80" s="111" t="s">
        <v>1108</v>
      </c>
      <c r="G80" s="111" t="s">
        <v>1081</v>
      </c>
      <c r="H80" s="111" t="s">
        <v>1259</v>
      </c>
      <c r="I80" s="111" t="s">
        <v>1260</v>
      </c>
      <c r="J80" s="111" t="s">
        <v>1426</v>
      </c>
      <c r="K80" s="111" t="s">
        <v>1427</v>
      </c>
      <c r="L80" s="112" t="s">
        <v>1553</v>
      </c>
      <c r="M80" s="51"/>
      <c r="N80" s="52" t="s">
        <v>1554</v>
      </c>
      <c r="O80" s="45"/>
      <c r="P80"/>
    </row>
    <row r="81" spans="1:16" ht="12.75">
      <c r="A81" s="53" t="s">
        <v>37</v>
      </c>
      <c r="B81" s="58"/>
      <c r="C81" s="59" t="s">
        <v>38</v>
      </c>
      <c r="D81" s="113" t="s">
        <v>734</v>
      </c>
      <c r="E81" s="114" t="s">
        <v>735</v>
      </c>
      <c r="F81" s="114" t="s">
        <v>1109</v>
      </c>
      <c r="G81" s="114" t="s">
        <v>687</v>
      </c>
      <c r="H81" s="114" t="s">
        <v>721</v>
      </c>
      <c r="I81" s="114" t="s">
        <v>698</v>
      </c>
      <c r="J81" s="114" t="s">
        <v>1276</v>
      </c>
      <c r="K81" s="114" t="s">
        <v>1104</v>
      </c>
      <c r="L81" s="115" t="s">
        <v>1328</v>
      </c>
      <c r="M81" s="60"/>
      <c r="N81" s="61" t="s">
        <v>1555</v>
      </c>
      <c r="O81" s="45"/>
      <c r="P81"/>
    </row>
    <row r="82" spans="1:16" ht="12.75">
      <c r="A82" s="56" t="s">
        <v>1082</v>
      </c>
      <c r="B82" s="62">
        <v>52</v>
      </c>
      <c r="C82" s="57" t="s">
        <v>512</v>
      </c>
      <c r="D82" s="110" t="s">
        <v>714</v>
      </c>
      <c r="E82" s="111" t="s">
        <v>715</v>
      </c>
      <c r="F82" s="111" t="s">
        <v>1094</v>
      </c>
      <c r="G82" s="111" t="s">
        <v>1081</v>
      </c>
      <c r="H82" s="111" t="s">
        <v>1269</v>
      </c>
      <c r="I82" s="111" t="s">
        <v>1270</v>
      </c>
      <c r="J82" s="111" t="s">
        <v>796</v>
      </c>
      <c r="K82" s="111" t="s">
        <v>1428</v>
      </c>
      <c r="L82" s="112" t="s">
        <v>1556</v>
      </c>
      <c r="M82" s="51"/>
      <c r="N82" s="52" t="s">
        <v>1557</v>
      </c>
      <c r="O82" s="45"/>
      <c r="P82"/>
    </row>
    <row r="83" spans="1:16" ht="12.75">
      <c r="A83" s="53" t="s">
        <v>85</v>
      </c>
      <c r="B83" s="58"/>
      <c r="C83" s="59" t="s">
        <v>295</v>
      </c>
      <c r="D83" s="113" t="s">
        <v>784</v>
      </c>
      <c r="E83" s="114" t="s">
        <v>758</v>
      </c>
      <c r="F83" s="114" t="s">
        <v>1121</v>
      </c>
      <c r="G83" s="114" t="s">
        <v>1068</v>
      </c>
      <c r="H83" s="114" t="s">
        <v>1271</v>
      </c>
      <c r="I83" s="114" t="s">
        <v>1085</v>
      </c>
      <c r="J83" s="114" t="s">
        <v>1086</v>
      </c>
      <c r="K83" s="114" t="s">
        <v>1430</v>
      </c>
      <c r="L83" s="115" t="s">
        <v>1429</v>
      </c>
      <c r="M83" s="60"/>
      <c r="N83" s="61" t="s">
        <v>1558</v>
      </c>
      <c r="O83" s="45"/>
      <c r="P83"/>
    </row>
    <row r="84" spans="1:16" ht="12.75">
      <c r="A84" s="56" t="s">
        <v>870</v>
      </c>
      <c r="B84" s="62">
        <v>46</v>
      </c>
      <c r="C84" s="57" t="s">
        <v>506</v>
      </c>
      <c r="D84" s="110" t="s">
        <v>705</v>
      </c>
      <c r="E84" s="111" t="s">
        <v>706</v>
      </c>
      <c r="F84" s="111" t="s">
        <v>1092</v>
      </c>
      <c r="G84" s="111" t="s">
        <v>1081</v>
      </c>
      <c r="H84" s="111" t="s">
        <v>1267</v>
      </c>
      <c r="I84" s="111" t="s">
        <v>1268</v>
      </c>
      <c r="J84" s="111" t="s">
        <v>1431</v>
      </c>
      <c r="K84" s="111" t="s">
        <v>1432</v>
      </c>
      <c r="L84" s="112" t="s">
        <v>1559</v>
      </c>
      <c r="M84" s="51"/>
      <c r="N84" s="52" t="s">
        <v>1560</v>
      </c>
      <c r="O84" s="45"/>
      <c r="P84"/>
    </row>
    <row r="85" spans="1:16" ht="12.75">
      <c r="A85" s="53" t="s">
        <v>92</v>
      </c>
      <c r="B85" s="58"/>
      <c r="C85" s="59" t="s">
        <v>138</v>
      </c>
      <c r="D85" s="113" t="s">
        <v>779</v>
      </c>
      <c r="E85" s="114" t="s">
        <v>708</v>
      </c>
      <c r="F85" s="114" t="s">
        <v>1113</v>
      </c>
      <c r="G85" s="114" t="s">
        <v>1134</v>
      </c>
      <c r="H85" s="114" t="s">
        <v>1301</v>
      </c>
      <c r="I85" s="114" t="s">
        <v>1114</v>
      </c>
      <c r="J85" s="114" t="s">
        <v>682</v>
      </c>
      <c r="K85" s="114" t="s">
        <v>1263</v>
      </c>
      <c r="L85" s="115" t="s">
        <v>693</v>
      </c>
      <c r="M85" s="60"/>
      <c r="N85" s="61" t="s">
        <v>1561</v>
      </c>
      <c r="O85" s="45"/>
      <c r="P85"/>
    </row>
    <row r="86" spans="1:16" ht="12.75">
      <c r="A86" s="56" t="s">
        <v>871</v>
      </c>
      <c r="B86" s="62">
        <v>61</v>
      </c>
      <c r="C86" s="57" t="s">
        <v>521</v>
      </c>
      <c r="D86" s="110" t="s">
        <v>737</v>
      </c>
      <c r="E86" s="111" t="s">
        <v>738</v>
      </c>
      <c r="F86" s="111" t="s">
        <v>1115</v>
      </c>
      <c r="G86" s="111" t="s">
        <v>1081</v>
      </c>
      <c r="H86" s="111" t="s">
        <v>1265</v>
      </c>
      <c r="I86" s="111" t="s">
        <v>1266</v>
      </c>
      <c r="J86" s="111" t="s">
        <v>1433</v>
      </c>
      <c r="K86" s="111" t="s">
        <v>1434</v>
      </c>
      <c r="L86" s="112" t="s">
        <v>1562</v>
      </c>
      <c r="M86" s="51"/>
      <c r="N86" s="52" t="s">
        <v>1563</v>
      </c>
      <c r="O86" s="45"/>
      <c r="P86"/>
    </row>
    <row r="87" spans="1:16" ht="12.75">
      <c r="A87" s="53" t="s">
        <v>37</v>
      </c>
      <c r="B87" s="58"/>
      <c r="C87" s="59" t="s">
        <v>40</v>
      </c>
      <c r="D87" s="113" t="s">
        <v>778</v>
      </c>
      <c r="E87" s="114" t="s">
        <v>740</v>
      </c>
      <c r="F87" s="114" t="s">
        <v>1116</v>
      </c>
      <c r="G87" s="114" t="s">
        <v>687</v>
      </c>
      <c r="H87" s="114" t="s">
        <v>749</v>
      </c>
      <c r="I87" s="114" t="s">
        <v>688</v>
      </c>
      <c r="J87" s="114" t="s">
        <v>721</v>
      </c>
      <c r="K87" s="114" t="s">
        <v>720</v>
      </c>
      <c r="L87" s="115" t="s">
        <v>688</v>
      </c>
      <c r="M87" s="60"/>
      <c r="N87" s="61" t="s">
        <v>1564</v>
      </c>
      <c r="O87" s="45"/>
      <c r="P87"/>
    </row>
    <row r="88" spans="1:16" ht="12.75">
      <c r="A88" s="56" t="s">
        <v>1435</v>
      </c>
      <c r="B88" s="62">
        <v>45</v>
      </c>
      <c r="C88" s="57" t="s">
        <v>505</v>
      </c>
      <c r="D88" s="110" t="s">
        <v>695</v>
      </c>
      <c r="E88" s="111" t="s">
        <v>696</v>
      </c>
      <c r="F88" s="111" t="s">
        <v>1087</v>
      </c>
      <c r="G88" s="111" t="s">
        <v>1088</v>
      </c>
      <c r="H88" s="111" t="s">
        <v>1272</v>
      </c>
      <c r="I88" s="111" t="s">
        <v>1273</v>
      </c>
      <c r="J88" s="111" t="s">
        <v>1436</v>
      </c>
      <c r="K88" s="111" t="s">
        <v>1437</v>
      </c>
      <c r="L88" s="112" t="s">
        <v>1565</v>
      </c>
      <c r="M88" s="51"/>
      <c r="N88" s="52" t="s">
        <v>1566</v>
      </c>
      <c r="O88" s="45"/>
      <c r="P88"/>
    </row>
    <row r="89" spans="1:16" ht="12.75">
      <c r="A89" s="53" t="s">
        <v>27</v>
      </c>
      <c r="B89" s="58"/>
      <c r="C89" s="59" t="s">
        <v>281</v>
      </c>
      <c r="D89" s="113" t="s">
        <v>688</v>
      </c>
      <c r="E89" s="114" t="s">
        <v>698</v>
      </c>
      <c r="F89" s="114" t="s">
        <v>1106</v>
      </c>
      <c r="G89" s="114" t="s">
        <v>762</v>
      </c>
      <c r="H89" s="114" t="s">
        <v>1302</v>
      </c>
      <c r="I89" s="114" t="s">
        <v>1093</v>
      </c>
      <c r="J89" s="114" t="s">
        <v>1112</v>
      </c>
      <c r="K89" s="114" t="s">
        <v>721</v>
      </c>
      <c r="L89" s="115" t="s">
        <v>678</v>
      </c>
      <c r="M89" s="60"/>
      <c r="N89" s="61" t="s">
        <v>1567</v>
      </c>
      <c r="O89" s="45"/>
      <c r="P89"/>
    </row>
    <row r="90" spans="1:16" ht="12.75">
      <c r="A90" s="56" t="s">
        <v>1111</v>
      </c>
      <c r="B90" s="62">
        <v>62</v>
      </c>
      <c r="C90" s="57" t="s">
        <v>522</v>
      </c>
      <c r="D90" s="110" t="s">
        <v>751</v>
      </c>
      <c r="E90" s="111" t="s">
        <v>752</v>
      </c>
      <c r="F90" s="111" t="s">
        <v>1119</v>
      </c>
      <c r="G90" s="111" t="s">
        <v>1081</v>
      </c>
      <c r="H90" s="111" t="s">
        <v>1274</v>
      </c>
      <c r="I90" s="111" t="s">
        <v>1275</v>
      </c>
      <c r="J90" s="111" t="s">
        <v>1438</v>
      </c>
      <c r="K90" s="111" t="s">
        <v>1439</v>
      </c>
      <c r="L90" s="112" t="s">
        <v>1568</v>
      </c>
      <c r="M90" s="51"/>
      <c r="N90" s="52" t="s">
        <v>1569</v>
      </c>
      <c r="O90" s="45"/>
      <c r="P90"/>
    </row>
    <row r="91" spans="1:16" ht="12.75">
      <c r="A91" s="53" t="s">
        <v>37</v>
      </c>
      <c r="B91" s="58"/>
      <c r="C91" s="59" t="s">
        <v>40</v>
      </c>
      <c r="D91" s="113" t="s">
        <v>762</v>
      </c>
      <c r="E91" s="114" t="s">
        <v>755</v>
      </c>
      <c r="F91" s="114" t="s">
        <v>1120</v>
      </c>
      <c r="G91" s="114" t="s">
        <v>687</v>
      </c>
      <c r="H91" s="114" t="s">
        <v>1279</v>
      </c>
      <c r="I91" s="114" t="s">
        <v>1276</v>
      </c>
      <c r="J91" s="114" t="s">
        <v>1098</v>
      </c>
      <c r="K91" s="114" t="s">
        <v>722</v>
      </c>
      <c r="L91" s="115" t="s">
        <v>1299</v>
      </c>
      <c r="M91" s="60"/>
      <c r="N91" s="61" t="s">
        <v>1570</v>
      </c>
      <c r="O91" s="45"/>
      <c r="P91"/>
    </row>
    <row r="92" spans="1:16" ht="12.75">
      <c r="A92" s="56" t="s">
        <v>1440</v>
      </c>
      <c r="B92" s="62">
        <v>64</v>
      </c>
      <c r="C92" s="57" t="s">
        <v>500</v>
      </c>
      <c r="D92" s="110" t="s">
        <v>764</v>
      </c>
      <c r="E92" s="111" t="s">
        <v>765</v>
      </c>
      <c r="F92" s="111" t="s">
        <v>1122</v>
      </c>
      <c r="G92" s="111" t="s">
        <v>1081</v>
      </c>
      <c r="H92" s="111" t="s">
        <v>1282</v>
      </c>
      <c r="I92" s="111" t="s">
        <v>1283</v>
      </c>
      <c r="J92" s="111" t="s">
        <v>1212</v>
      </c>
      <c r="K92" s="111" t="s">
        <v>1441</v>
      </c>
      <c r="L92" s="112" t="s">
        <v>1571</v>
      </c>
      <c r="M92" s="51"/>
      <c r="N92" s="52" t="s">
        <v>1572</v>
      </c>
      <c r="O92" s="45"/>
      <c r="P92"/>
    </row>
    <row r="93" spans="1:16" ht="12.75">
      <c r="A93" s="53" t="s">
        <v>37</v>
      </c>
      <c r="B93" s="58"/>
      <c r="C93" s="59" t="s">
        <v>40</v>
      </c>
      <c r="D93" s="113" t="s">
        <v>787</v>
      </c>
      <c r="E93" s="114" t="s">
        <v>788</v>
      </c>
      <c r="F93" s="114" t="s">
        <v>783</v>
      </c>
      <c r="G93" s="114" t="s">
        <v>687</v>
      </c>
      <c r="H93" s="114" t="s">
        <v>1294</v>
      </c>
      <c r="I93" s="114" t="s">
        <v>1285</v>
      </c>
      <c r="J93" s="114" t="s">
        <v>1289</v>
      </c>
      <c r="K93" s="114" t="s">
        <v>1327</v>
      </c>
      <c r="L93" s="115" t="s">
        <v>1301</v>
      </c>
      <c r="M93" s="60"/>
      <c r="N93" s="61" t="s">
        <v>1573</v>
      </c>
      <c r="O93" s="45"/>
      <c r="P93"/>
    </row>
    <row r="94" spans="1:16" ht="12.75">
      <c r="A94" s="56" t="s">
        <v>1442</v>
      </c>
      <c r="B94" s="62">
        <v>65</v>
      </c>
      <c r="C94" s="57" t="s">
        <v>498</v>
      </c>
      <c r="D94" s="110" t="s">
        <v>602</v>
      </c>
      <c r="E94" s="111" t="s">
        <v>768</v>
      </c>
      <c r="F94" s="111" t="s">
        <v>1123</v>
      </c>
      <c r="G94" s="111" t="s">
        <v>1081</v>
      </c>
      <c r="H94" s="111" t="s">
        <v>1286</v>
      </c>
      <c r="I94" s="111" t="s">
        <v>1287</v>
      </c>
      <c r="J94" s="111" t="s">
        <v>1443</v>
      </c>
      <c r="K94" s="111" t="s">
        <v>1444</v>
      </c>
      <c r="L94" s="112" t="s">
        <v>1574</v>
      </c>
      <c r="M94" s="51"/>
      <c r="N94" s="52" t="s">
        <v>1575</v>
      </c>
      <c r="O94" s="45"/>
      <c r="P94"/>
    </row>
    <row r="95" spans="1:16" ht="12.75">
      <c r="A95" s="53" t="s">
        <v>37</v>
      </c>
      <c r="B95" s="58"/>
      <c r="C95" s="59" t="s">
        <v>235</v>
      </c>
      <c r="D95" s="113" t="s">
        <v>789</v>
      </c>
      <c r="E95" s="114" t="s">
        <v>790</v>
      </c>
      <c r="F95" s="114" t="s">
        <v>1124</v>
      </c>
      <c r="G95" s="114" t="s">
        <v>687</v>
      </c>
      <c r="H95" s="114" t="s">
        <v>1304</v>
      </c>
      <c r="I95" s="114" t="s">
        <v>1289</v>
      </c>
      <c r="J95" s="114" t="s">
        <v>1285</v>
      </c>
      <c r="K95" s="114" t="s">
        <v>1445</v>
      </c>
      <c r="L95" s="115" t="s">
        <v>1327</v>
      </c>
      <c r="M95" s="60"/>
      <c r="N95" s="61" t="s">
        <v>1576</v>
      </c>
      <c r="O95" s="45"/>
      <c r="P95"/>
    </row>
    <row r="96" spans="1:16" ht="12.75">
      <c r="A96" s="56" t="s">
        <v>1095</v>
      </c>
      <c r="B96" s="62">
        <v>60</v>
      </c>
      <c r="C96" s="57" t="s">
        <v>520</v>
      </c>
      <c r="D96" s="110" t="s">
        <v>795</v>
      </c>
      <c r="E96" s="111" t="s">
        <v>845</v>
      </c>
      <c r="F96" s="111" t="s">
        <v>1108</v>
      </c>
      <c r="G96" s="111" t="s">
        <v>1081</v>
      </c>
      <c r="H96" s="111" t="s">
        <v>1305</v>
      </c>
      <c r="I96" s="111" t="s">
        <v>1306</v>
      </c>
      <c r="J96" s="111" t="s">
        <v>1446</v>
      </c>
      <c r="K96" s="111" t="s">
        <v>1447</v>
      </c>
      <c r="L96" s="112" t="s">
        <v>1577</v>
      </c>
      <c r="M96" s="51" t="s">
        <v>1307</v>
      </c>
      <c r="N96" s="52" t="s">
        <v>1578</v>
      </c>
      <c r="O96" s="45"/>
      <c r="P96"/>
    </row>
    <row r="97" spans="1:16" ht="12.75">
      <c r="A97" s="53" t="s">
        <v>37</v>
      </c>
      <c r="B97" s="58"/>
      <c r="C97" s="59" t="s">
        <v>40</v>
      </c>
      <c r="D97" s="113" t="s">
        <v>748</v>
      </c>
      <c r="E97" s="114" t="s">
        <v>957</v>
      </c>
      <c r="F97" s="114" t="s">
        <v>1109</v>
      </c>
      <c r="G97" s="114" t="s">
        <v>687</v>
      </c>
      <c r="H97" s="114" t="s">
        <v>1110</v>
      </c>
      <c r="I97" s="114" t="s">
        <v>1304</v>
      </c>
      <c r="J97" s="114" t="s">
        <v>1110</v>
      </c>
      <c r="K97" s="114" t="s">
        <v>1066</v>
      </c>
      <c r="L97" s="115" t="s">
        <v>1089</v>
      </c>
      <c r="M97" s="60"/>
      <c r="N97" s="61" t="s">
        <v>1579</v>
      </c>
      <c r="O97" s="45"/>
      <c r="P97"/>
    </row>
    <row r="98" spans="1:16" ht="12.75">
      <c r="A98" s="56" t="s">
        <v>1448</v>
      </c>
      <c r="B98" s="62">
        <v>66</v>
      </c>
      <c r="C98" s="57" t="s">
        <v>475</v>
      </c>
      <c r="D98" s="110" t="s">
        <v>771</v>
      </c>
      <c r="E98" s="111" t="s">
        <v>772</v>
      </c>
      <c r="F98" s="111" t="s">
        <v>1130</v>
      </c>
      <c r="G98" s="111" t="s">
        <v>1081</v>
      </c>
      <c r="H98" s="111" t="s">
        <v>1291</v>
      </c>
      <c r="I98" s="111" t="s">
        <v>1292</v>
      </c>
      <c r="J98" s="111" t="s">
        <v>1449</v>
      </c>
      <c r="K98" s="111" t="s">
        <v>1450</v>
      </c>
      <c r="L98" s="112" t="s">
        <v>1580</v>
      </c>
      <c r="M98" s="51" t="s">
        <v>1293</v>
      </c>
      <c r="N98" s="52" t="s">
        <v>1581</v>
      </c>
      <c r="O98" s="45"/>
      <c r="P98"/>
    </row>
    <row r="99" spans="1:16" ht="12.75">
      <c r="A99" s="53" t="s">
        <v>37</v>
      </c>
      <c r="B99" s="58"/>
      <c r="C99" s="59" t="s">
        <v>40</v>
      </c>
      <c r="D99" s="113" t="s">
        <v>791</v>
      </c>
      <c r="E99" s="114" t="s">
        <v>792</v>
      </c>
      <c r="F99" s="114" t="s">
        <v>1131</v>
      </c>
      <c r="G99" s="114" t="s">
        <v>687</v>
      </c>
      <c r="H99" s="114" t="s">
        <v>1288</v>
      </c>
      <c r="I99" s="114" t="s">
        <v>1113</v>
      </c>
      <c r="J99" s="114" t="s">
        <v>1113</v>
      </c>
      <c r="K99" s="114" t="s">
        <v>708</v>
      </c>
      <c r="L99" s="115" t="s">
        <v>1445</v>
      </c>
      <c r="M99" s="60"/>
      <c r="N99" s="61" t="s">
        <v>1582</v>
      </c>
      <c r="O99" s="45"/>
      <c r="P99"/>
    </row>
    <row r="100" spans="1:16" ht="12.75">
      <c r="A100" s="56" t="s">
        <v>878</v>
      </c>
      <c r="B100" s="62">
        <v>58</v>
      </c>
      <c r="C100" s="57" t="s">
        <v>518</v>
      </c>
      <c r="D100" s="110" t="s">
        <v>781</v>
      </c>
      <c r="E100" s="111" t="s">
        <v>782</v>
      </c>
      <c r="F100" s="111" t="s">
        <v>1097</v>
      </c>
      <c r="G100" s="111" t="s">
        <v>1081</v>
      </c>
      <c r="H100" s="111" t="s">
        <v>1295</v>
      </c>
      <c r="I100" s="111" t="s">
        <v>1296</v>
      </c>
      <c r="J100" s="111" t="s">
        <v>1451</v>
      </c>
      <c r="K100" s="111" t="s">
        <v>1452</v>
      </c>
      <c r="L100" s="112" t="s">
        <v>1583</v>
      </c>
      <c r="M100" s="51" t="s">
        <v>1318</v>
      </c>
      <c r="N100" s="52" t="s">
        <v>1584</v>
      </c>
      <c r="O100" s="45"/>
      <c r="P100"/>
    </row>
    <row r="101" spans="1:16" ht="12.75">
      <c r="A101" s="53" t="s">
        <v>27</v>
      </c>
      <c r="B101" s="58"/>
      <c r="C101" s="59" t="s">
        <v>313</v>
      </c>
      <c r="D101" s="113" t="s">
        <v>754</v>
      </c>
      <c r="E101" s="114" t="s">
        <v>762</v>
      </c>
      <c r="F101" s="114" t="s">
        <v>1125</v>
      </c>
      <c r="G101" s="114" t="s">
        <v>1065</v>
      </c>
      <c r="H101" s="114" t="s">
        <v>786</v>
      </c>
      <c r="I101" s="114" t="s">
        <v>1120</v>
      </c>
      <c r="J101" s="114" t="s">
        <v>1120</v>
      </c>
      <c r="K101" s="114" t="s">
        <v>1116</v>
      </c>
      <c r="L101" s="115" t="s">
        <v>1116</v>
      </c>
      <c r="M101" s="60" t="s">
        <v>800</v>
      </c>
      <c r="N101" s="61" t="s">
        <v>1585</v>
      </c>
      <c r="O101" s="45"/>
      <c r="P101"/>
    </row>
    <row r="102" spans="1:16" ht="12.75">
      <c r="A102" s="56" t="s">
        <v>1453</v>
      </c>
      <c r="B102" s="62">
        <v>4</v>
      </c>
      <c r="C102" s="57" t="s">
        <v>437</v>
      </c>
      <c r="D102" s="110" t="s">
        <v>438</v>
      </c>
      <c r="E102" s="111" t="s">
        <v>439</v>
      </c>
      <c r="F102" s="111" t="s">
        <v>1099</v>
      </c>
      <c r="G102" s="111" t="s">
        <v>1100</v>
      </c>
      <c r="H102" s="111" t="s">
        <v>1242</v>
      </c>
      <c r="I102" s="111" t="s">
        <v>1243</v>
      </c>
      <c r="J102" s="111" t="s">
        <v>1454</v>
      </c>
      <c r="K102" s="111" t="s">
        <v>1455</v>
      </c>
      <c r="L102" s="112" t="s">
        <v>1586</v>
      </c>
      <c r="M102" s="51" t="s">
        <v>1101</v>
      </c>
      <c r="N102" s="52" t="s">
        <v>1587</v>
      </c>
      <c r="O102" s="45"/>
      <c r="P102"/>
    </row>
    <row r="103" spans="1:16" ht="12.75">
      <c r="A103" s="53" t="s">
        <v>90</v>
      </c>
      <c r="B103" s="58"/>
      <c r="C103" s="59" t="s">
        <v>244</v>
      </c>
      <c r="D103" s="113" t="s">
        <v>441</v>
      </c>
      <c r="E103" s="114" t="s">
        <v>442</v>
      </c>
      <c r="F103" s="114" t="s">
        <v>1102</v>
      </c>
      <c r="G103" s="114" t="s">
        <v>1136</v>
      </c>
      <c r="H103" s="114" t="s">
        <v>442</v>
      </c>
      <c r="I103" s="114" t="s">
        <v>449</v>
      </c>
      <c r="J103" s="114" t="s">
        <v>442</v>
      </c>
      <c r="K103" s="114" t="s">
        <v>442</v>
      </c>
      <c r="L103" s="115" t="s">
        <v>852</v>
      </c>
      <c r="M103" s="60"/>
      <c r="N103" s="61" t="s">
        <v>1588</v>
      </c>
      <c r="O103" s="45"/>
      <c r="P103"/>
    </row>
    <row r="104" spans="1:16" ht="12.75" customHeight="1">
      <c r="A104" s="56"/>
      <c r="B104" s="62">
        <v>47</v>
      </c>
      <c r="C104" s="57" t="s">
        <v>507</v>
      </c>
      <c r="D104" s="110" t="s">
        <v>627</v>
      </c>
      <c r="E104" s="111" t="s">
        <v>677</v>
      </c>
      <c r="F104" s="111" t="s">
        <v>1035</v>
      </c>
      <c r="G104" s="111" t="s">
        <v>1036</v>
      </c>
      <c r="H104" s="111" t="s">
        <v>1217</v>
      </c>
      <c r="I104" s="111" t="s">
        <v>1218</v>
      </c>
      <c r="J104" s="111" t="s">
        <v>1589</v>
      </c>
      <c r="K104" s="111" t="s">
        <v>1590</v>
      </c>
      <c r="L104" s="112"/>
      <c r="M104" s="63" t="s">
        <v>1591</v>
      </c>
      <c r="N104" s="64"/>
      <c r="O104" s="45"/>
      <c r="P104"/>
    </row>
    <row r="105" spans="1:16" ht="12.75" customHeight="1">
      <c r="A105" s="53" t="s">
        <v>92</v>
      </c>
      <c r="B105" s="58"/>
      <c r="C105" s="59" t="s">
        <v>145</v>
      </c>
      <c r="D105" s="113" t="s">
        <v>894</v>
      </c>
      <c r="E105" s="114" t="s">
        <v>720</v>
      </c>
      <c r="F105" s="114" t="s">
        <v>865</v>
      </c>
      <c r="G105" s="114" t="s">
        <v>1027</v>
      </c>
      <c r="H105" s="114" t="s">
        <v>1197</v>
      </c>
      <c r="I105" s="114" t="s">
        <v>1024</v>
      </c>
      <c r="J105" s="114" t="s">
        <v>658</v>
      </c>
      <c r="K105" s="114" t="s">
        <v>1301</v>
      </c>
      <c r="L105" s="115"/>
      <c r="M105" s="65"/>
      <c r="N105" s="66"/>
      <c r="O105" s="45"/>
      <c r="P105"/>
    </row>
    <row r="106" spans="1:16" ht="12.75" customHeight="1">
      <c r="A106" s="56"/>
      <c r="B106" s="62">
        <v>53</v>
      </c>
      <c r="C106" s="57" t="s">
        <v>513</v>
      </c>
      <c r="D106" s="110" t="s">
        <v>745</v>
      </c>
      <c r="E106" s="111" t="s">
        <v>746</v>
      </c>
      <c r="F106" s="111" t="s">
        <v>1091</v>
      </c>
      <c r="G106" s="111" t="s">
        <v>1081</v>
      </c>
      <c r="H106" s="111" t="s">
        <v>1280</v>
      </c>
      <c r="I106" s="111" t="s">
        <v>1281</v>
      </c>
      <c r="J106" s="111" t="s">
        <v>1592</v>
      </c>
      <c r="K106" s="111"/>
      <c r="L106" s="112"/>
      <c r="M106" s="63" t="s">
        <v>1132</v>
      </c>
      <c r="N106" s="64"/>
      <c r="O106" s="45"/>
      <c r="P106"/>
    </row>
    <row r="107" spans="1:16" ht="12.75" customHeight="1">
      <c r="A107" s="53" t="s">
        <v>27</v>
      </c>
      <c r="B107" s="58"/>
      <c r="C107" s="59" t="s">
        <v>298</v>
      </c>
      <c r="D107" s="113" t="s">
        <v>780</v>
      </c>
      <c r="E107" s="114" t="s">
        <v>749</v>
      </c>
      <c r="F107" s="114" t="s">
        <v>1112</v>
      </c>
      <c r="G107" s="114" t="s">
        <v>1065</v>
      </c>
      <c r="H107" s="114" t="s">
        <v>1303</v>
      </c>
      <c r="I107" s="114" t="s">
        <v>1112</v>
      </c>
      <c r="J107" s="114" t="s">
        <v>1093</v>
      </c>
      <c r="K107" s="114"/>
      <c r="L107" s="115"/>
      <c r="M107" s="65"/>
      <c r="N107" s="66"/>
      <c r="O107" s="45"/>
      <c r="P107"/>
    </row>
    <row r="108" spans="1:16" ht="12.75" customHeight="1">
      <c r="A108" s="56"/>
      <c r="B108" s="62">
        <v>16</v>
      </c>
      <c r="C108" s="57" t="s">
        <v>476</v>
      </c>
      <c r="D108" s="110" t="s">
        <v>580</v>
      </c>
      <c r="E108" s="111" t="s">
        <v>581</v>
      </c>
      <c r="F108" s="111" t="s">
        <v>1015</v>
      </c>
      <c r="G108" s="111" t="s">
        <v>1016</v>
      </c>
      <c r="H108" s="111" t="s">
        <v>1198</v>
      </c>
      <c r="I108" s="111" t="s">
        <v>1199</v>
      </c>
      <c r="J108" s="111" t="s">
        <v>1593</v>
      </c>
      <c r="K108" s="111"/>
      <c r="L108" s="112"/>
      <c r="M108" s="63" t="s">
        <v>1594</v>
      </c>
      <c r="N108" s="64"/>
      <c r="O108" s="45"/>
      <c r="P108"/>
    </row>
    <row r="109" spans="1:16" ht="12.75" customHeight="1">
      <c r="A109" s="53" t="s">
        <v>83</v>
      </c>
      <c r="B109" s="58"/>
      <c r="C109" s="59" t="s">
        <v>163</v>
      </c>
      <c r="D109" s="113" t="s">
        <v>896</v>
      </c>
      <c r="E109" s="114" t="s">
        <v>668</v>
      </c>
      <c r="F109" s="114" t="s">
        <v>788</v>
      </c>
      <c r="G109" s="114" t="s">
        <v>757</v>
      </c>
      <c r="H109" s="114" t="s">
        <v>668</v>
      </c>
      <c r="I109" s="114" t="s">
        <v>1290</v>
      </c>
      <c r="J109" s="114" t="s">
        <v>668</v>
      </c>
      <c r="K109" s="114"/>
      <c r="L109" s="115"/>
      <c r="M109" s="65"/>
      <c r="N109" s="66"/>
      <c r="O109" s="45"/>
      <c r="P109"/>
    </row>
    <row r="110" spans="1:16" ht="12.75" customHeight="1">
      <c r="A110" s="56"/>
      <c r="B110" s="62">
        <v>8</v>
      </c>
      <c r="C110" s="57" t="s">
        <v>461</v>
      </c>
      <c r="D110" s="110" t="s">
        <v>462</v>
      </c>
      <c r="E110" s="111" t="s">
        <v>463</v>
      </c>
      <c r="F110" s="111" t="s">
        <v>988</v>
      </c>
      <c r="G110" s="111" t="s">
        <v>989</v>
      </c>
      <c r="H110" s="111" t="s">
        <v>1244</v>
      </c>
      <c r="I110" s="111" t="s">
        <v>1245</v>
      </c>
      <c r="J110" s="111"/>
      <c r="K110" s="111"/>
      <c r="L110" s="112"/>
      <c r="M110" s="63" t="s">
        <v>1246</v>
      </c>
      <c r="N110" s="64"/>
      <c r="O110" s="45"/>
      <c r="P110"/>
    </row>
    <row r="111" spans="1:16" ht="12.75" customHeight="1">
      <c r="A111" s="53" t="s">
        <v>87</v>
      </c>
      <c r="B111" s="58"/>
      <c r="C111" s="59" t="s">
        <v>177</v>
      </c>
      <c r="D111" s="113" t="s">
        <v>592</v>
      </c>
      <c r="E111" s="114" t="s">
        <v>465</v>
      </c>
      <c r="F111" s="114" t="s">
        <v>987</v>
      </c>
      <c r="G111" s="114" t="s">
        <v>990</v>
      </c>
      <c r="H111" s="114" t="s">
        <v>1182</v>
      </c>
      <c r="I111" s="114" t="s">
        <v>1126</v>
      </c>
      <c r="J111" s="114"/>
      <c r="K111" s="114"/>
      <c r="L111" s="115"/>
      <c r="M111" s="65"/>
      <c r="N111" s="66"/>
      <c r="O111" s="45"/>
      <c r="P111"/>
    </row>
    <row r="112" spans="1:16" ht="12.75" customHeight="1">
      <c r="A112" s="56"/>
      <c r="B112" s="62">
        <v>63</v>
      </c>
      <c r="C112" s="57" t="s">
        <v>523</v>
      </c>
      <c r="D112" s="110" t="s">
        <v>759</v>
      </c>
      <c r="E112" s="111" t="s">
        <v>760</v>
      </c>
      <c r="F112" s="111" t="s">
        <v>1117</v>
      </c>
      <c r="G112" s="111" t="s">
        <v>1081</v>
      </c>
      <c r="H112" s="111" t="s">
        <v>1277</v>
      </c>
      <c r="I112" s="111" t="s">
        <v>1278</v>
      </c>
      <c r="J112" s="111"/>
      <c r="K112" s="111"/>
      <c r="L112" s="112"/>
      <c r="M112" s="63" t="s">
        <v>1132</v>
      </c>
      <c r="N112" s="64"/>
      <c r="O112" s="45"/>
      <c r="P112"/>
    </row>
    <row r="113" spans="1:16" ht="12.75" customHeight="1">
      <c r="A113" s="53" t="s">
        <v>37</v>
      </c>
      <c r="B113" s="58"/>
      <c r="C113" s="59" t="s">
        <v>40</v>
      </c>
      <c r="D113" s="113" t="s">
        <v>785</v>
      </c>
      <c r="E113" s="114" t="s">
        <v>786</v>
      </c>
      <c r="F113" s="114" t="s">
        <v>1118</v>
      </c>
      <c r="G113" s="114" t="s">
        <v>687</v>
      </c>
      <c r="H113" s="114" t="s">
        <v>1284</v>
      </c>
      <c r="I113" s="114" t="s">
        <v>1098</v>
      </c>
      <c r="J113" s="114"/>
      <c r="K113" s="114"/>
      <c r="L113" s="115"/>
      <c r="M113" s="65"/>
      <c r="N113" s="66"/>
      <c r="O113" s="45"/>
      <c r="P113"/>
    </row>
    <row r="114" spans="1:16" ht="12.75" customHeight="1">
      <c r="A114" s="56"/>
      <c r="B114" s="62">
        <v>9</v>
      </c>
      <c r="C114" s="57" t="s">
        <v>445</v>
      </c>
      <c r="D114" s="110" t="s">
        <v>446</v>
      </c>
      <c r="E114" s="111" t="s">
        <v>447</v>
      </c>
      <c r="F114" s="111" t="s">
        <v>976</v>
      </c>
      <c r="G114" s="111" t="s">
        <v>977</v>
      </c>
      <c r="H114" s="111" t="s">
        <v>1297</v>
      </c>
      <c r="I114" s="111"/>
      <c r="J114" s="111"/>
      <c r="K114" s="111"/>
      <c r="L114" s="112"/>
      <c r="M114" s="63" t="s">
        <v>798</v>
      </c>
      <c r="N114" s="64"/>
      <c r="O114" s="45"/>
      <c r="P114"/>
    </row>
    <row r="115" spans="1:16" ht="12.75" customHeight="1">
      <c r="A115" s="53" t="s">
        <v>90</v>
      </c>
      <c r="B115" s="58"/>
      <c r="C115" s="59" t="s">
        <v>19</v>
      </c>
      <c r="D115" s="113" t="s">
        <v>449</v>
      </c>
      <c r="E115" s="114" t="s">
        <v>524</v>
      </c>
      <c r="F115" s="114" t="s">
        <v>1072</v>
      </c>
      <c r="G115" s="114" t="s">
        <v>978</v>
      </c>
      <c r="H115" s="114" t="s">
        <v>1298</v>
      </c>
      <c r="I115" s="114"/>
      <c r="J115" s="114"/>
      <c r="K115" s="114"/>
      <c r="L115" s="115"/>
      <c r="M115" s="65"/>
      <c r="N115" s="66"/>
      <c r="O115" s="45"/>
      <c r="P115"/>
    </row>
    <row r="116" spans="1:16" ht="12.75" customHeight="1">
      <c r="A116" s="56"/>
      <c r="B116" s="62">
        <v>57</v>
      </c>
      <c r="C116" s="57" t="s">
        <v>517</v>
      </c>
      <c r="D116" s="110" t="s">
        <v>723</v>
      </c>
      <c r="E116" s="111" t="s">
        <v>696</v>
      </c>
      <c r="F116" s="111" t="s">
        <v>1080</v>
      </c>
      <c r="G116" s="111" t="s">
        <v>1081</v>
      </c>
      <c r="H116" s="111"/>
      <c r="I116" s="111"/>
      <c r="J116" s="111"/>
      <c r="K116" s="111"/>
      <c r="L116" s="112"/>
      <c r="M116" s="63" t="s">
        <v>1132</v>
      </c>
      <c r="N116" s="64"/>
      <c r="O116" s="45"/>
      <c r="P116"/>
    </row>
    <row r="117" spans="1:16" ht="12.75" customHeight="1">
      <c r="A117" s="53" t="s">
        <v>85</v>
      </c>
      <c r="B117" s="58"/>
      <c r="C117" s="59" t="s">
        <v>309</v>
      </c>
      <c r="D117" s="113" t="s">
        <v>703</v>
      </c>
      <c r="E117" s="114" t="s">
        <v>725</v>
      </c>
      <c r="F117" s="114" t="s">
        <v>1096</v>
      </c>
      <c r="G117" s="114" t="s">
        <v>1068</v>
      </c>
      <c r="H117" s="114"/>
      <c r="I117" s="114"/>
      <c r="J117" s="114"/>
      <c r="K117" s="114"/>
      <c r="L117" s="115"/>
      <c r="M117" s="65"/>
      <c r="N117" s="66"/>
      <c r="O117" s="45"/>
      <c r="P117"/>
    </row>
    <row r="118" spans="1:16" ht="12.75" customHeight="1">
      <c r="A118" s="56"/>
      <c r="B118" s="62">
        <v>44</v>
      </c>
      <c r="C118" s="57" t="s">
        <v>504</v>
      </c>
      <c r="D118" s="110" t="s">
        <v>690</v>
      </c>
      <c r="E118" s="111" t="s">
        <v>691</v>
      </c>
      <c r="F118" s="111" t="s">
        <v>1127</v>
      </c>
      <c r="G118" s="111"/>
      <c r="H118" s="111"/>
      <c r="I118" s="111"/>
      <c r="J118" s="111"/>
      <c r="K118" s="111"/>
      <c r="L118" s="112"/>
      <c r="M118" s="63" t="s">
        <v>798</v>
      </c>
      <c r="N118" s="64"/>
      <c r="O118" s="45"/>
      <c r="P118"/>
    </row>
    <row r="119" spans="1:16" ht="12.75" customHeight="1">
      <c r="A119" s="53" t="s">
        <v>92</v>
      </c>
      <c r="B119" s="58"/>
      <c r="C119" s="59" t="s">
        <v>170</v>
      </c>
      <c r="D119" s="113" t="s">
        <v>693</v>
      </c>
      <c r="E119" s="114" t="s">
        <v>722</v>
      </c>
      <c r="F119" s="114" t="s">
        <v>1079</v>
      </c>
      <c r="G119" s="114"/>
      <c r="H119" s="114"/>
      <c r="I119" s="114"/>
      <c r="J119" s="114"/>
      <c r="K119" s="114"/>
      <c r="L119" s="115"/>
      <c r="M119" s="65"/>
      <c r="N119" s="66"/>
      <c r="O119" s="45"/>
      <c r="P119"/>
    </row>
    <row r="120" spans="1:16" ht="12.75" customHeight="1">
      <c r="A120" s="56"/>
      <c r="B120" s="62">
        <v>48</v>
      </c>
      <c r="C120" s="57" t="s">
        <v>508</v>
      </c>
      <c r="D120" s="110" t="s">
        <v>700</v>
      </c>
      <c r="E120" s="111" t="s">
        <v>701</v>
      </c>
      <c r="F120" s="111" t="s">
        <v>1128</v>
      </c>
      <c r="G120" s="111"/>
      <c r="H120" s="111"/>
      <c r="I120" s="111"/>
      <c r="J120" s="111"/>
      <c r="K120" s="111"/>
      <c r="L120" s="112"/>
      <c r="M120" s="63" t="s">
        <v>798</v>
      </c>
      <c r="N120" s="64"/>
      <c r="O120" s="45"/>
      <c r="P120"/>
    </row>
    <row r="121" spans="1:16" ht="12.75" customHeight="1">
      <c r="A121" s="53" t="s">
        <v>85</v>
      </c>
      <c r="B121" s="58"/>
      <c r="C121" s="59" t="s">
        <v>105</v>
      </c>
      <c r="D121" s="113" t="s">
        <v>742</v>
      </c>
      <c r="E121" s="114" t="s">
        <v>743</v>
      </c>
      <c r="F121" s="114" t="s">
        <v>1129</v>
      </c>
      <c r="G121" s="114"/>
      <c r="H121" s="114"/>
      <c r="I121" s="114"/>
      <c r="J121" s="114"/>
      <c r="K121" s="114"/>
      <c r="L121" s="115"/>
      <c r="M121" s="65"/>
      <c r="N121" s="66"/>
      <c r="O121" s="45"/>
      <c r="P121"/>
    </row>
    <row r="122" spans="1:16" ht="12.75" customHeight="1">
      <c r="A122" s="56"/>
      <c r="B122" s="62">
        <v>39</v>
      </c>
      <c r="C122" s="57" t="s">
        <v>499</v>
      </c>
      <c r="D122" s="110" t="s">
        <v>651</v>
      </c>
      <c r="E122" s="111" t="s">
        <v>652</v>
      </c>
      <c r="F122" s="111"/>
      <c r="G122" s="111"/>
      <c r="H122" s="111"/>
      <c r="I122" s="111"/>
      <c r="J122" s="111"/>
      <c r="K122" s="111"/>
      <c r="L122" s="112"/>
      <c r="M122" s="63" t="s">
        <v>776</v>
      </c>
      <c r="N122" s="64"/>
      <c r="O122" s="45"/>
      <c r="P122"/>
    </row>
    <row r="123" spans="1:16" ht="12.75" customHeight="1">
      <c r="A123" s="53" t="s">
        <v>86</v>
      </c>
      <c r="B123" s="58"/>
      <c r="C123" s="59" t="s">
        <v>116</v>
      </c>
      <c r="D123" s="113" t="s">
        <v>663</v>
      </c>
      <c r="E123" s="114" t="s">
        <v>648</v>
      </c>
      <c r="F123" s="114"/>
      <c r="G123" s="114"/>
      <c r="H123" s="114"/>
      <c r="I123" s="114"/>
      <c r="J123" s="114"/>
      <c r="K123" s="114"/>
      <c r="L123" s="115"/>
      <c r="M123" s="65"/>
      <c r="N123" s="66"/>
      <c r="O123" s="45"/>
      <c r="P123"/>
    </row>
    <row r="124" spans="1:16" ht="12.75" customHeight="1">
      <c r="A124" s="56"/>
      <c r="B124" s="62">
        <v>56</v>
      </c>
      <c r="C124" s="57" t="s">
        <v>516</v>
      </c>
      <c r="D124" s="110" t="s">
        <v>793</v>
      </c>
      <c r="E124" s="111" t="s">
        <v>841</v>
      </c>
      <c r="F124" s="111"/>
      <c r="G124" s="111"/>
      <c r="H124" s="111"/>
      <c r="I124" s="111"/>
      <c r="J124" s="111"/>
      <c r="K124" s="111"/>
      <c r="L124" s="112"/>
      <c r="M124" s="63" t="s">
        <v>1132</v>
      </c>
      <c r="N124" s="64"/>
      <c r="O124" s="45"/>
      <c r="P124"/>
    </row>
    <row r="125" spans="1:16" ht="12.75" customHeight="1">
      <c r="A125" s="53" t="s">
        <v>85</v>
      </c>
      <c r="B125" s="58"/>
      <c r="C125" s="59" t="s">
        <v>306</v>
      </c>
      <c r="D125" s="113" t="s">
        <v>794</v>
      </c>
      <c r="E125" s="114" t="s">
        <v>843</v>
      </c>
      <c r="F125" s="114"/>
      <c r="G125" s="114"/>
      <c r="H125" s="114"/>
      <c r="I125" s="114"/>
      <c r="J125" s="114"/>
      <c r="K125" s="114"/>
      <c r="L125" s="115"/>
      <c r="M125" s="65"/>
      <c r="N125" s="66"/>
      <c r="O125" s="45"/>
      <c r="P125"/>
    </row>
    <row r="126" spans="1:16" ht="12.75" customHeight="1">
      <c r="A126" s="56"/>
      <c r="B126" s="62">
        <v>54</v>
      </c>
      <c r="C126" s="57" t="s">
        <v>514</v>
      </c>
      <c r="D126" s="110" t="s">
        <v>796</v>
      </c>
      <c r="E126" s="111"/>
      <c r="F126" s="111"/>
      <c r="G126" s="111"/>
      <c r="H126" s="111"/>
      <c r="I126" s="111"/>
      <c r="J126" s="111"/>
      <c r="K126" s="111"/>
      <c r="L126" s="112"/>
      <c r="M126" s="63" t="s">
        <v>959</v>
      </c>
      <c r="N126" s="64"/>
      <c r="O126" s="45"/>
      <c r="P126"/>
    </row>
    <row r="127" spans="1:16" ht="12.75" customHeight="1">
      <c r="A127" s="53" t="s">
        <v>27</v>
      </c>
      <c r="B127" s="58"/>
      <c r="C127" s="59" t="s">
        <v>231</v>
      </c>
      <c r="D127" s="113" t="s">
        <v>797</v>
      </c>
      <c r="E127" s="114"/>
      <c r="F127" s="114"/>
      <c r="G127" s="114"/>
      <c r="H127" s="114"/>
      <c r="I127" s="114"/>
      <c r="J127" s="114"/>
      <c r="K127" s="114"/>
      <c r="L127" s="115"/>
      <c r="M127" s="65"/>
      <c r="N127" s="66"/>
      <c r="O127" s="45"/>
      <c r="P127"/>
    </row>
    <row r="128" spans="1:16" ht="12.75" customHeight="1">
      <c r="A128" s="56"/>
      <c r="B128" s="62">
        <v>23</v>
      </c>
      <c r="C128" s="57" t="s">
        <v>483</v>
      </c>
      <c r="D128" s="110"/>
      <c r="E128" s="111"/>
      <c r="F128" s="111"/>
      <c r="G128" s="111"/>
      <c r="H128" s="111"/>
      <c r="I128" s="111"/>
      <c r="J128" s="111"/>
      <c r="K128" s="111"/>
      <c r="L128" s="112"/>
      <c r="M128" s="63" t="s">
        <v>798</v>
      </c>
      <c r="N128" s="64"/>
      <c r="O128" s="45"/>
      <c r="P128"/>
    </row>
    <row r="129" spans="1:16" ht="12.75" customHeight="1">
      <c r="A129" s="53" t="s">
        <v>87</v>
      </c>
      <c r="B129" s="58"/>
      <c r="C129" s="59" t="s">
        <v>102</v>
      </c>
      <c r="D129" s="113"/>
      <c r="E129" s="114"/>
      <c r="F129" s="114"/>
      <c r="G129" s="114"/>
      <c r="H129" s="114"/>
      <c r="I129" s="114"/>
      <c r="J129" s="114"/>
      <c r="K129" s="114"/>
      <c r="L129" s="115"/>
      <c r="M129" s="65"/>
      <c r="N129" s="66"/>
      <c r="O129" s="45"/>
      <c r="P129"/>
    </row>
    <row r="130" spans="1:16" ht="12.75" customHeight="1">
      <c r="A130" s="56"/>
      <c r="B130" s="62">
        <v>51</v>
      </c>
      <c r="C130" s="57" t="s">
        <v>511</v>
      </c>
      <c r="D130" s="110"/>
      <c r="E130" s="111"/>
      <c r="F130" s="111"/>
      <c r="G130" s="111"/>
      <c r="H130" s="111"/>
      <c r="I130" s="111"/>
      <c r="J130" s="111"/>
      <c r="K130" s="111"/>
      <c r="L130" s="112"/>
      <c r="M130" s="63" t="s">
        <v>798</v>
      </c>
      <c r="N130" s="64"/>
      <c r="O130" s="45"/>
      <c r="P130"/>
    </row>
    <row r="131" spans="1:16" ht="12.75" customHeight="1">
      <c r="A131" s="53" t="s">
        <v>27</v>
      </c>
      <c r="B131" s="58"/>
      <c r="C131" s="59" t="s">
        <v>116</v>
      </c>
      <c r="D131" s="113"/>
      <c r="E131" s="114"/>
      <c r="F131" s="114"/>
      <c r="G131" s="114"/>
      <c r="H131" s="114"/>
      <c r="I131" s="114"/>
      <c r="J131" s="114"/>
      <c r="K131" s="114"/>
      <c r="L131" s="115"/>
      <c r="M131" s="65"/>
      <c r="N131" s="66"/>
      <c r="O131" s="45"/>
      <c r="P131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3" man="1"/>
    <brk id="8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7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4.140625" style="18" customWidth="1"/>
    <col min="2" max="2" width="4.421875" style="18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0" customWidth="1"/>
    <col min="9" max="9" width="9.57421875" style="18" customWidth="1"/>
  </cols>
  <sheetData>
    <row r="1" ht="15">
      <c r="F1" s="22" t="str">
        <f>Startlist!$F1</f>
        <v> </v>
      </c>
    </row>
    <row r="2" spans="1:9" ht="15.75">
      <c r="A2" s="312" t="str">
        <f>Startlist!$A4</f>
        <v>GROSSI TOIDUKAUBAD VIRU RALLI 2018</v>
      </c>
      <c r="B2" s="312"/>
      <c r="C2" s="312"/>
      <c r="D2" s="312"/>
      <c r="E2" s="312"/>
      <c r="F2" s="312"/>
      <c r="G2" s="312"/>
      <c r="H2" s="312"/>
      <c r="I2" s="312"/>
    </row>
    <row r="3" spans="1:9" ht="15">
      <c r="A3" s="313" t="str">
        <f>Startlist!$A5</f>
        <v>15.-16. juuni 2018</v>
      </c>
      <c r="B3" s="313"/>
      <c r="C3" s="313"/>
      <c r="D3" s="313"/>
      <c r="E3" s="313"/>
      <c r="F3" s="313"/>
      <c r="G3" s="313"/>
      <c r="H3" s="313"/>
      <c r="I3" s="313"/>
    </row>
    <row r="4" spans="1:9" ht="15">
      <c r="A4" s="313" t="str">
        <f>Startlist!$A6</f>
        <v>Lääne-Virumaa</v>
      </c>
      <c r="B4" s="313"/>
      <c r="C4" s="313"/>
      <c r="D4" s="313"/>
      <c r="E4" s="313"/>
      <c r="F4" s="313"/>
      <c r="G4" s="313"/>
      <c r="H4" s="313"/>
      <c r="I4" s="313"/>
    </row>
    <row r="5" spans="4:10" ht="15.75">
      <c r="D5" s="93"/>
      <c r="E5" s="93"/>
      <c r="F5" s="1"/>
      <c r="G5" s="93"/>
      <c r="H5" s="19"/>
      <c r="J5" s="93"/>
    </row>
    <row r="6" spans="1:10" ht="18.75">
      <c r="A6" s="133" t="s">
        <v>44</v>
      </c>
      <c r="B6" s="128"/>
      <c r="C6" s="102"/>
      <c r="D6" s="129"/>
      <c r="E6" s="129"/>
      <c r="F6" s="130"/>
      <c r="G6" s="129"/>
      <c r="H6" s="131"/>
      <c r="I6" s="132" t="s">
        <v>1699</v>
      </c>
      <c r="J6" s="93"/>
    </row>
    <row r="7" spans="1:10" ht="12.75">
      <c r="A7" s="256"/>
      <c r="B7" s="254" t="s">
        <v>65</v>
      </c>
      <c r="C7" s="255" t="s">
        <v>48</v>
      </c>
      <c r="D7" s="257" t="s">
        <v>49</v>
      </c>
      <c r="E7" s="257" t="s">
        <v>50</v>
      </c>
      <c r="F7" s="258" t="s">
        <v>51</v>
      </c>
      <c r="G7" s="257" t="s">
        <v>52</v>
      </c>
      <c r="H7" s="259" t="s">
        <v>53</v>
      </c>
      <c r="I7" s="260" t="s">
        <v>45</v>
      </c>
      <c r="J7" s="93"/>
    </row>
    <row r="8" spans="1:10" s="4" customFormat="1" ht="15" customHeight="1">
      <c r="A8" s="209" t="s">
        <v>324</v>
      </c>
      <c r="B8" s="209" t="s">
        <v>1700</v>
      </c>
      <c r="C8" s="210" t="s">
        <v>90</v>
      </c>
      <c r="D8" s="211" t="s">
        <v>13</v>
      </c>
      <c r="E8" s="211" t="s">
        <v>200</v>
      </c>
      <c r="F8" s="210" t="s">
        <v>93</v>
      </c>
      <c r="G8" s="211" t="s">
        <v>115</v>
      </c>
      <c r="H8" s="212" t="s">
        <v>14</v>
      </c>
      <c r="I8" s="213" t="s">
        <v>1457</v>
      </c>
      <c r="J8" s="94"/>
    </row>
    <row r="9" spans="1:10" ht="15" customHeight="1">
      <c r="A9" s="214" t="s">
        <v>325</v>
      </c>
      <c r="B9" s="209" t="s">
        <v>1701</v>
      </c>
      <c r="C9" s="215" t="s">
        <v>90</v>
      </c>
      <c r="D9" s="216" t="s">
        <v>202</v>
      </c>
      <c r="E9" s="216" t="s">
        <v>203</v>
      </c>
      <c r="F9" s="215" t="s">
        <v>204</v>
      </c>
      <c r="G9" s="216" t="s">
        <v>205</v>
      </c>
      <c r="H9" s="217" t="s">
        <v>241</v>
      </c>
      <c r="I9" s="218" t="s">
        <v>1460</v>
      </c>
      <c r="J9" s="93"/>
    </row>
    <row r="10" spans="1:10" ht="15" customHeight="1">
      <c r="A10" s="214" t="s">
        <v>326</v>
      </c>
      <c r="B10" s="214" t="s">
        <v>1702</v>
      </c>
      <c r="C10" s="215" t="s">
        <v>84</v>
      </c>
      <c r="D10" s="216" t="s">
        <v>97</v>
      </c>
      <c r="E10" s="216" t="s">
        <v>98</v>
      </c>
      <c r="F10" s="215" t="s">
        <v>93</v>
      </c>
      <c r="G10" s="216" t="s">
        <v>206</v>
      </c>
      <c r="H10" s="217" t="s">
        <v>100</v>
      </c>
      <c r="I10" s="218" t="s">
        <v>1463</v>
      </c>
      <c r="J10" s="93"/>
    </row>
    <row r="11" spans="1:10" ht="15" customHeight="1">
      <c r="A11" s="214" t="s">
        <v>327</v>
      </c>
      <c r="B11" s="214" t="s">
        <v>1703</v>
      </c>
      <c r="C11" s="215" t="s">
        <v>90</v>
      </c>
      <c r="D11" s="216" t="s">
        <v>245</v>
      </c>
      <c r="E11" s="216" t="s">
        <v>246</v>
      </c>
      <c r="F11" s="215" t="s">
        <v>93</v>
      </c>
      <c r="G11" s="216" t="s">
        <v>101</v>
      </c>
      <c r="H11" s="217" t="s">
        <v>19</v>
      </c>
      <c r="I11" s="218" t="s">
        <v>1466</v>
      </c>
      <c r="J11" s="93"/>
    </row>
    <row r="12" spans="1:10" ht="15" customHeight="1">
      <c r="A12" s="214" t="s">
        <v>328</v>
      </c>
      <c r="B12" s="214" t="s">
        <v>1704</v>
      </c>
      <c r="C12" s="215" t="s">
        <v>87</v>
      </c>
      <c r="D12" s="216" t="s">
        <v>15</v>
      </c>
      <c r="E12" s="216" t="s">
        <v>16</v>
      </c>
      <c r="F12" s="215" t="s">
        <v>17</v>
      </c>
      <c r="G12" s="216" t="s">
        <v>206</v>
      </c>
      <c r="H12" s="217" t="s">
        <v>95</v>
      </c>
      <c r="I12" s="218" t="s">
        <v>1469</v>
      </c>
      <c r="J12" s="93"/>
    </row>
    <row r="13" spans="1:10" ht="15" customHeight="1">
      <c r="A13" s="214" t="s">
        <v>329</v>
      </c>
      <c r="B13" s="214" t="s">
        <v>1705</v>
      </c>
      <c r="C13" s="215" t="s">
        <v>90</v>
      </c>
      <c r="D13" s="216" t="s">
        <v>176</v>
      </c>
      <c r="E13" s="216" t="s">
        <v>201</v>
      </c>
      <c r="F13" s="215" t="s">
        <v>93</v>
      </c>
      <c r="G13" s="216" t="s">
        <v>94</v>
      </c>
      <c r="H13" s="217" t="s">
        <v>19</v>
      </c>
      <c r="I13" s="218" t="s">
        <v>1473</v>
      </c>
      <c r="J13" s="93"/>
    </row>
    <row r="14" spans="1:10" ht="15" customHeight="1">
      <c r="A14" s="214" t="s">
        <v>330</v>
      </c>
      <c r="B14" s="214" t="s">
        <v>1706</v>
      </c>
      <c r="C14" s="215" t="s">
        <v>87</v>
      </c>
      <c r="D14" s="216" t="s">
        <v>221</v>
      </c>
      <c r="E14" s="216" t="s">
        <v>222</v>
      </c>
      <c r="F14" s="215" t="s">
        <v>123</v>
      </c>
      <c r="G14" s="216" t="s">
        <v>209</v>
      </c>
      <c r="H14" s="217" t="s">
        <v>95</v>
      </c>
      <c r="I14" s="218" t="s">
        <v>1475</v>
      </c>
      <c r="J14" s="93"/>
    </row>
    <row r="15" spans="1:10" ht="15" customHeight="1">
      <c r="A15" s="214" t="s">
        <v>331</v>
      </c>
      <c r="B15" s="214" t="s">
        <v>1707</v>
      </c>
      <c r="C15" s="215" t="s">
        <v>84</v>
      </c>
      <c r="D15" s="216" t="s">
        <v>211</v>
      </c>
      <c r="E15" s="216" t="s">
        <v>212</v>
      </c>
      <c r="F15" s="215" t="s">
        <v>127</v>
      </c>
      <c r="G15" s="216" t="s">
        <v>213</v>
      </c>
      <c r="H15" s="217" t="s">
        <v>95</v>
      </c>
      <c r="I15" s="218" t="s">
        <v>1479</v>
      </c>
      <c r="J15" s="93"/>
    </row>
    <row r="16" spans="1:10" ht="15" customHeight="1">
      <c r="A16" s="214" t="s">
        <v>332</v>
      </c>
      <c r="B16" s="214" t="s">
        <v>1708</v>
      </c>
      <c r="C16" s="215" t="s">
        <v>87</v>
      </c>
      <c r="D16" s="216" t="s">
        <v>250</v>
      </c>
      <c r="E16" s="216" t="s">
        <v>251</v>
      </c>
      <c r="F16" s="215" t="s">
        <v>93</v>
      </c>
      <c r="G16" s="216" t="s">
        <v>96</v>
      </c>
      <c r="H16" s="217" t="s">
        <v>102</v>
      </c>
      <c r="I16" s="218" t="s">
        <v>1481</v>
      </c>
      <c r="J16" s="93"/>
    </row>
    <row r="17" spans="1:10" ht="15" customHeight="1">
      <c r="A17" s="214" t="s">
        <v>333</v>
      </c>
      <c r="B17" s="214" t="s">
        <v>1709</v>
      </c>
      <c r="C17" s="215" t="s">
        <v>83</v>
      </c>
      <c r="D17" s="216" t="s">
        <v>136</v>
      </c>
      <c r="E17" s="216" t="s">
        <v>36</v>
      </c>
      <c r="F17" s="215" t="s">
        <v>93</v>
      </c>
      <c r="G17" s="216" t="s">
        <v>115</v>
      </c>
      <c r="H17" s="217" t="s">
        <v>19</v>
      </c>
      <c r="I17" s="302" t="s">
        <v>1754</v>
      </c>
      <c r="J17" s="93"/>
    </row>
    <row r="18" spans="1:10" ht="15" customHeight="1">
      <c r="A18" s="219"/>
      <c r="B18" s="219"/>
      <c r="C18" s="220"/>
      <c r="D18" s="207"/>
      <c r="E18" s="207"/>
      <c r="F18" s="206"/>
      <c r="G18" s="207"/>
      <c r="H18" s="220"/>
      <c r="I18" s="219"/>
      <c r="J18" s="93"/>
    </row>
    <row r="19" spans="1:10" ht="15" customHeight="1">
      <c r="A19" s="219"/>
      <c r="B19" s="219"/>
      <c r="C19" s="206"/>
      <c r="D19" s="207"/>
      <c r="E19" s="207"/>
      <c r="F19" s="206"/>
      <c r="G19" s="207"/>
      <c r="H19" s="220"/>
      <c r="I19" s="221" t="s">
        <v>1752</v>
      </c>
      <c r="J19" s="93"/>
    </row>
    <row r="20" spans="1:10" s="4" customFormat="1" ht="15" customHeight="1">
      <c r="A20" s="222" t="s">
        <v>324</v>
      </c>
      <c r="B20" s="222" t="s">
        <v>1700</v>
      </c>
      <c r="C20" s="223" t="s">
        <v>90</v>
      </c>
      <c r="D20" s="224" t="s">
        <v>13</v>
      </c>
      <c r="E20" s="224" t="s">
        <v>200</v>
      </c>
      <c r="F20" s="223" t="s">
        <v>93</v>
      </c>
      <c r="G20" s="224" t="s">
        <v>115</v>
      </c>
      <c r="H20" s="225" t="s">
        <v>14</v>
      </c>
      <c r="I20" s="226" t="s">
        <v>1457</v>
      </c>
      <c r="J20" s="94"/>
    </row>
    <row r="21" spans="1:10" s="21" customFormat="1" ht="15" customHeight="1">
      <c r="A21" s="227" t="s">
        <v>325</v>
      </c>
      <c r="B21" s="227" t="s">
        <v>1701</v>
      </c>
      <c r="C21" s="228" t="s">
        <v>90</v>
      </c>
      <c r="D21" s="229" t="s">
        <v>202</v>
      </c>
      <c r="E21" s="229" t="s">
        <v>203</v>
      </c>
      <c r="F21" s="228" t="s">
        <v>204</v>
      </c>
      <c r="G21" s="229" t="s">
        <v>205</v>
      </c>
      <c r="H21" s="230" t="s">
        <v>241</v>
      </c>
      <c r="I21" s="231" t="s">
        <v>1460</v>
      </c>
      <c r="J21" s="95"/>
    </row>
    <row r="22" spans="1:10" s="21" customFormat="1" ht="15" customHeight="1">
      <c r="A22" s="227" t="s">
        <v>326</v>
      </c>
      <c r="B22" s="227" t="s">
        <v>1702</v>
      </c>
      <c r="C22" s="228" t="s">
        <v>84</v>
      </c>
      <c r="D22" s="229" t="s">
        <v>97</v>
      </c>
      <c r="E22" s="229" t="s">
        <v>98</v>
      </c>
      <c r="F22" s="228" t="s">
        <v>93</v>
      </c>
      <c r="G22" s="229" t="s">
        <v>206</v>
      </c>
      <c r="H22" s="230" t="s">
        <v>100</v>
      </c>
      <c r="I22" s="231" t="s">
        <v>1463</v>
      </c>
      <c r="J22" s="95"/>
    </row>
    <row r="23" spans="1:10" ht="15" customHeight="1">
      <c r="A23" s="219"/>
      <c r="B23" s="219"/>
      <c r="C23" s="220"/>
      <c r="D23" s="207"/>
      <c r="E23" s="207"/>
      <c r="F23" s="206"/>
      <c r="G23" s="207"/>
      <c r="H23" s="220"/>
      <c r="I23" s="219"/>
      <c r="J23" s="93"/>
    </row>
    <row r="24" spans="1:10" ht="15" customHeight="1">
      <c r="A24" s="219"/>
      <c r="B24" s="219"/>
      <c r="C24" s="206"/>
      <c r="D24" s="207"/>
      <c r="E24" s="207"/>
      <c r="F24" s="206"/>
      <c r="G24" s="207"/>
      <c r="H24" s="220"/>
      <c r="I24" s="221" t="s">
        <v>1751</v>
      </c>
      <c r="J24" s="93"/>
    </row>
    <row r="25" spans="1:10" s="4" customFormat="1" ht="15" customHeight="1">
      <c r="A25" s="222" t="s">
        <v>324</v>
      </c>
      <c r="B25" s="222">
        <v>22</v>
      </c>
      <c r="C25" s="223" t="s">
        <v>169</v>
      </c>
      <c r="D25" s="224" t="s">
        <v>136</v>
      </c>
      <c r="E25" s="224" t="s">
        <v>36</v>
      </c>
      <c r="F25" s="223" t="s">
        <v>93</v>
      </c>
      <c r="G25" s="224" t="s">
        <v>115</v>
      </c>
      <c r="H25" s="225" t="s">
        <v>19</v>
      </c>
      <c r="I25" s="226" t="s">
        <v>1753</v>
      </c>
      <c r="J25" s="94"/>
    </row>
    <row r="26" spans="1:10" s="21" customFormat="1" ht="15" customHeight="1">
      <c r="A26" s="227" t="s">
        <v>325</v>
      </c>
      <c r="B26" s="227">
        <v>26</v>
      </c>
      <c r="C26" s="223" t="s">
        <v>169</v>
      </c>
      <c r="D26" s="229" t="s">
        <v>106</v>
      </c>
      <c r="E26" s="229" t="s">
        <v>107</v>
      </c>
      <c r="F26" s="228" t="s">
        <v>93</v>
      </c>
      <c r="G26" s="229" t="s">
        <v>104</v>
      </c>
      <c r="H26" s="230" t="s">
        <v>105</v>
      </c>
      <c r="I26" s="301" t="s">
        <v>1750</v>
      </c>
      <c r="J26" s="95"/>
    </row>
    <row r="27" spans="1:10" s="21" customFormat="1" ht="15" customHeight="1">
      <c r="A27" s="227" t="s">
        <v>326</v>
      </c>
      <c r="B27" s="227">
        <v>21</v>
      </c>
      <c r="C27" s="223" t="s">
        <v>169</v>
      </c>
      <c r="D27" s="229" t="s">
        <v>133</v>
      </c>
      <c r="E27" s="229" t="s">
        <v>135</v>
      </c>
      <c r="F27" s="228" t="s">
        <v>93</v>
      </c>
      <c r="G27" s="229" t="s">
        <v>18</v>
      </c>
      <c r="H27" s="230" t="s">
        <v>163</v>
      </c>
      <c r="I27" s="301" t="s">
        <v>1757</v>
      </c>
      <c r="J27" s="95"/>
    </row>
    <row r="28" spans="1:10" ht="15" customHeight="1">
      <c r="A28" s="219"/>
      <c r="B28" s="219"/>
      <c r="C28" s="206"/>
      <c r="D28" s="207"/>
      <c r="E28" s="207"/>
      <c r="F28" s="206"/>
      <c r="G28" s="207"/>
      <c r="H28" s="220"/>
      <c r="I28" s="219"/>
      <c r="J28" s="93"/>
    </row>
    <row r="29" spans="1:10" ht="15" customHeight="1">
      <c r="A29" s="219"/>
      <c r="B29" s="219"/>
      <c r="C29" s="206"/>
      <c r="D29" s="207"/>
      <c r="E29" s="207"/>
      <c r="F29" s="206"/>
      <c r="G29" s="207"/>
      <c r="H29" s="220"/>
      <c r="I29" s="221" t="s">
        <v>1711</v>
      </c>
      <c r="J29" s="93"/>
    </row>
    <row r="30" spans="1:10" s="4" customFormat="1" ht="15" customHeight="1">
      <c r="A30" s="222" t="s">
        <v>324</v>
      </c>
      <c r="B30" s="222" t="s">
        <v>1704</v>
      </c>
      <c r="C30" s="223" t="s">
        <v>87</v>
      </c>
      <c r="D30" s="224" t="s">
        <v>15</v>
      </c>
      <c r="E30" s="224" t="s">
        <v>16</v>
      </c>
      <c r="F30" s="223" t="s">
        <v>17</v>
      </c>
      <c r="G30" s="224" t="s">
        <v>206</v>
      </c>
      <c r="H30" s="225" t="s">
        <v>95</v>
      </c>
      <c r="I30" s="226" t="s">
        <v>1364</v>
      </c>
      <c r="J30" s="94"/>
    </row>
    <row r="31" spans="1:10" ht="15" customHeight="1">
      <c r="A31" s="227" t="s">
        <v>325</v>
      </c>
      <c r="B31" s="227" t="s">
        <v>1706</v>
      </c>
      <c r="C31" s="228" t="s">
        <v>87</v>
      </c>
      <c r="D31" s="229" t="s">
        <v>221</v>
      </c>
      <c r="E31" s="229" t="s">
        <v>222</v>
      </c>
      <c r="F31" s="228" t="s">
        <v>123</v>
      </c>
      <c r="G31" s="229" t="s">
        <v>209</v>
      </c>
      <c r="H31" s="230" t="s">
        <v>95</v>
      </c>
      <c r="I31" s="231" t="s">
        <v>1712</v>
      </c>
      <c r="J31" s="93"/>
    </row>
    <row r="32" spans="1:10" ht="15" customHeight="1">
      <c r="A32" s="227" t="s">
        <v>326</v>
      </c>
      <c r="B32" s="227" t="s">
        <v>1708</v>
      </c>
      <c r="C32" s="228" t="s">
        <v>87</v>
      </c>
      <c r="D32" s="229" t="s">
        <v>250</v>
      </c>
      <c r="E32" s="229" t="s">
        <v>251</v>
      </c>
      <c r="F32" s="228" t="s">
        <v>93</v>
      </c>
      <c r="G32" s="229" t="s">
        <v>96</v>
      </c>
      <c r="H32" s="230" t="s">
        <v>102</v>
      </c>
      <c r="I32" s="231" t="s">
        <v>1713</v>
      </c>
      <c r="J32" s="93"/>
    </row>
    <row r="33" spans="1:10" ht="15" customHeight="1">
      <c r="A33" s="219"/>
      <c r="B33" s="219"/>
      <c r="C33" s="206"/>
      <c r="D33" s="207"/>
      <c r="E33" s="207"/>
      <c r="F33" s="206"/>
      <c r="G33" s="207"/>
      <c r="H33" s="220"/>
      <c r="I33" s="219"/>
      <c r="J33" s="93"/>
    </row>
    <row r="34" spans="1:10" ht="15" customHeight="1">
      <c r="A34" s="219"/>
      <c r="B34" s="219"/>
      <c r="C34" s="206"/>
      <c r="D34" s="207"/>
      <c r="E34" s="207"/>
      <c r="F34" s="206"/>
      <c r="G34" s="207"/>
      <c r="H34" s="220"/>
      <c r="I34" s="221" t="s">
        <v>1714</v>
      </c>
      <c r="J34" s="93"/>
    </row>
    <row r="35" spans="1:10" s="4" customFormat="1" ht="15" customHeight="1">
      <c r="A35" s="222" t="s">
        <v>324</v>
      </c>
      <c r="B35" s="222" t="s">
        <v>1702</v>
      </c>
      <c r="C35" s="223" t="s">
        <v>84</v>
      </c>
      <c r="D35" s="224" t="s">
        <v>97</v>
      </c>
      <c r="E35" s="224" t="s">
        <v>98</v>
      </c>
      <c r="F35" s="223" t="s">
        <v>93</v>
      </c>
      <c r="G35" s="224" t="s">
        <v>206</v>
      </c>
      <c r="H35" s="225" t="s">
        <v>100</v>
      </c>
      <c r="I35" s="226" t="s">
        <v>1462</v>
      </c>
      <c r="J35" s="94"/>
    </row>
    <row r="36" spans="1:10" ht="15" customHeight="1">
      <c r="A36" s="227" t="s">
        <v>325</v>
      </c>
      <c r="B36" s="227" t="s">
        <v>1707</v>
      </c>
      <c r="C36" s="228" t="s">
        <v>84</v>
      </c>
      <c r="D36" s="229" t="s">
        <v>211</v>
      </c>
      <c r="E36" s="229" t="s">
        <v>212</v>
      </c>
      <c r="F36" s="228" t="s">
        <v>127</v>
      </c>
      <c r="G36" s="229" t="s">
        <v>213</v>
      </c>
      <c r="H36" s="230" t="s">
        <v>95</v>
      </c>
      <c r="I36" s="231" t="s">
        <v>1715</v>
      </c>
      <c r="J36" s="93"/>
    </row>
    <row r="37" spans="1:10" ht="15" customHeight="1">
      <c r="A37" s="227" t="s">
        <v>326</v>
      </c>
      <c r="B37" s="227" t="s">
        <v>1716</v>
      </c>
      <c r="C37" s="228" t="s">
        <v>84</v>
      </c>
      <c r="D37" s="229" t="s">
        <v>265</v>
      </c>
      <c r="E37" s="229" t="s">
        <v>266</v>
      </c>
      <c r="F37" s="228" t="s">
        <v>93</v>
      </c>
      <c r="G37" s="229" t="s">
        <v>101</v>
      </c>
      <c r="H37" s="230" t="s">
        <v>267</v>
      </c>
      <c r="I37" s="231" t="s">
        <v>1717</v>
      </c>
      <c r="J37" s="93"/>
    </row>
    <row r="38" spans="1:10" s="21" customFormat="1" ht="15" customHeight="1">
      <c r="A38" s="219"/>
      <c r="B38" s="219"/>
      <c r="C38" s="220"/>
      <c r="D38" s="207"/>
      <c r="E38" s="207"/>
      <c r="F38" s="206"/>
      <c r="G38" s="207"/>
      <c r="H38" s="220"/>
      <c r="I38" s="219"/>
      <c r="J38" s="95"/>
    </row>
    <row r="39" spans="1:10" s="21" customFormat="1" ht="15" customHeight="1">
      <c r="A39" s="219"/>
      <c r="B39" s="219"/>
      <c r="C39" s="206"/>
      <c r="D39" s="207"/>
      <c r="E39" s="207"/>
      <c r="F39" s="206"/>
      <c r="G39" s="207"/>
      <c r="H39" s="220"/>
      <c r="I39" s="221" t="s">
        <v>1718</v>
      </c>
      <c r="J39" s="95"/>
    </row>
    <row r="40" spans="1:10" s="4" customFormat="1" ht="15" customHeight="1">
      <c r="A40" s="222" t="s">
        <v>324</v>
      </c>
      <c r="B40" s="222" t="s">
        <v>1719</v>
      </c>
      <c r="C40" s="223" t="s">
        <v>86</v>
      </c>
      <c r="D40" s="224" t="s">
        <v>111</v>
      </c>
      <c r="E40" s="224" t="s">
        <v>112</v>
      </c>
      <c r="F40" s="223" t="s">
        <v>93</v>
      </c>
      <c r="G40" s="224" t="s">
        <v>94</v>
      </c>
      <c r="H40" s="225" t="s">
        <v>110</v>
      </c>
      <c r="I40" s="226" t="s">
        <v>1496</v>
      </c>
      <c r="J40" s="94"/>
    </row>
    <row r="41" spans="1:10" ht="15" customHeight="1">
      <c r="A41" s="227" t="s">
        <v>325</v>
      </c>
      <c r="B41" s="222" t="s">
        <v>1720</v>
      </c>
      <c r="C41" s="228" t="s">
        <v>86</v>
      </c>
      <c r="D41" s="229" t="s">
        <v>109</v>
      </c>
      <c r="E41" s="229" t="s">
        <v>41</v>
      </c>
      <c r="F41" s="228" t="s">
        <v>93</v>
      </c>
      <c r="G41" s="229" t="s">
        <v>206</v>
      </c>
      <c r="H41" s="230" t="s">
        <v>110</v>
      </c>
      <c r="I41" s="231" t="s">
        <v>1721</v>
      </c>
      <c r="J41" s="93"/>
    </row>
    <row r="42" spans="1:10" ht="15" customHeight="1">
      <c r="A42" s="227" t="s">
        <v>326</v>
      </c>
      <c r="B42" s="227" t="s">
        <v>1722</v>
      </c>
      <c r="C42" s="228" t="s">
        <v>86</v>
      </c>
      <c r="D42" s="229" t="s">
        <v>257</v>
      </c>
      <c r="E42" s="229" t="s">
        <v>258</v>
      </c>
      <c r="F42" s="228" t="s">
        <v>93</v>
      </c>
      <c r="G42" s="229" t="s">
        <v>108</v>
      </c>
      <c r="H42" s="230" t="s">
        <v>259</v>
      </c>
      <c r="I42" s="231" t="s">
        <v>599</v>
      </c>
      <c r="J42" s="93"/>
    </row>
    <row r="43" spans="1:10" s="21" customFormat="1" ht="15" customHeight="1">
      <c r="A43" s="219"/>
      <c r="B43" s="219"/>
      <c r="C43" s="220"/>
      <c r="D43" s="207"/>
      <c r="E43" s="207"/>
      <c r="F43" s="206"/>
      <c r="G43" s="207"/>
      <c r="H43" s="220"/>
      <c r="I43" s="219"/>
      <c r="J43" s="95"/>
    </row>
    <row r="44" spans="1:10" s="21" customFormat="1" ht="15" customHeight="1">
      <c r="A44" s="219"/>
      <c r="B44" s="219"/>
      <c r="C44" s="206"/>
      <c r="D44" s="207"/>
      <c r="E44" s="207"/>
      <c r="F44" s="206"/>
      <c r="G44" s="207"/>
      <c r="H44" s="220"/>
      <c r="I44" s="221" t="s">
        <v>1710</v>
      </c>
      <c r="J44" s="95"/>
    </row>
    <row r="45" spans="1:10" s="4" customFormat="1" ht="15" customHeight="1">
      <c r="A45" s="222" t="s">
        <v>324</v>
      </c>
      <c r="B45" s="222" t="s">
        <v>1709</v>
      </c>
      <c r="C45" s="223" t="s">
        <v>83</v>
      </c>
      <c r="D45" s="224" t="s">
        <v>136</v>
      </c>
      <c r="E45" s="224" t="s">
        <v>36</v>
      </c>
      <c r="F45" s="223" t="s">
        <v>93</v>
      </c>
      <c r="G45" s="224" t="s">
        <v>115</v>
      </c>
      <c r="H45" s="225" t="s">
        <v>19</v>
      </c>
      <c r="I45" s="226" t="s">
        <v>1753</v>
      </c>
      <c r="J45" s="94"/>
    </row>
    <row r="46" spans="1:10" ht="15" customHeight="1">
      <c r="A46" s="227" t="s">
        <v>325</v>
      </c>
      <c r="B46" s="227" t="s">
        <v>1723</v>
      </c>
      <c r="C46" s="228" t="s">
        <v>83</v>
      </c>
      <c r="D46" s="229" t="s">
        <v>133</v>
      </c>
      <c r="E46" s="229" t="s">
        <v>135</v>
      </c>
      <c r="F46" s="228" t="s">
        <v>93</v>
      </c>
      <c r="G46" s="229" t="s">
        <v>18</v>
      </c>
      <c r="H46" s="230" t="s">
        <v>163</v>
      </c>
      <c r="I46" s="301" t="s">
        <v>1757</v>
      </c>
      <c r="J46" s="93"/>
    </row>
    <row r="47" spans="1:10" ht="15" customHeight="1">
      <c r="A47" s="227" t="s">
        <v>326</v>
      </c>
      <c r="B47" s="227" t="s">
        <v>1724</v>
      </c>
      <c r="C47" s="228" t="s">
        <v>83</v>
      </c>
      <c r="D47" s="229" t="s">
        <v>178</v>
      </c>
      <c r="E47" s="229" t="s">
        <v>179</v>
      </c>
      <c r="F47" s="228" t="s">
        <v>93</v>
      </c>
      <c r="G47" s="229" t="s">
        <v>218</v>
      </c>
      <c r="H47" s="230" t="s">
        <v>159</v>
      </c>
      <c r="I47" s="231" t="s">
        <v>1725</v>
      </c>
      <c r="J47" s="93"/>
    </row>
    <row r="48" spans="1:10" ht="15" customHeight="1">
      <c r="A48" s="219"/>
      <c r="B48" s="219"/>
      <c r="C48" s="206"/>
      <c r="D48" s="207"/>
      <c r="E48" s="207"/>
      <c r="F48" s="206"/>
      <c r="G48" s="207"/>
      <c r="H48" s="220"/>
      <c r="I48" s="219"/>
      <c r="J48" s="93"/>
    </row>
    <row r="49" spans="1:10" ht="15" customHeight="1">
      <c r="A49" s="219"/>
      <c r="B49" s="219"/>
      <c r="C49" s="206"/>
      <c r="D49" s="207"/>
      <c r="E49" s="207"/>
      <c r="F49" s="206"/>
      <c r="G49" s="207"/>
      <c r="H49" s="220"/>
      <c r="I49" s="221" t="s">
        <v>1726</v>
      </c>
      <c r="J49" s="93"/>
    </row>
    <row r="50" spans="1:10" s="5" customFormat="1" ht="15" customHeight="1">
      <c r="A50" s="222" t="s">
        <v>324</v>
      </c>
      <c r="B50" s="222" t="s">
        <v>1727</v>
      </c>
      <c r="C50" s="223" t="s">
        <v>85</v>
      </c>
      <c r="D50" s="224" t="s">
        <v>106</v>
      </c>
      <c r="E50" s="224" t="s">
        <v>107</v>
      </c>
      <c r="F50" s="223" t="s">
        <v>93</v>
      </c>
      <c r="G50" s="224" t="s">
        <v>104</v>
      </c>
      <c r="H50" s="225" t="s">
        <v>105</v>
      </c>
      <c r="I50" s="226" t="s">
        <v>1483</v>
      </c>
      <c r="J50" s="96"/>
    </row>
    <row r="51" spans="1:10" ht="15" customHeight="1">
      <c r="A51" s="227" t="s">
        <v>325</v>
      </c>
      <c r="B51" s="227" t="s">
        <v>1728</v>
      </c>
      <c r="C51" s="228" t="s">
        <v>85</v>
      </c>
      <c r="D51" s="229" t="s">
        <v>103</v>
      </c>
      <c r="E51" s="229" t="s">
        <v>216</v>
      </c>
      <c r="F51" s="228" t="s">
        <v>93</v>
      </c>
      <c r="G51" s="229" t="s">
        <v>104</v>
      </c>
      <c r="H51" s="230" t="s">
        <v>105</v>
      </c>
      <c r="I51" s="231" t="s">
        <v>1729</v>
      </c>
      <c r="J51" s="93"/>
    </row>
    <row r="52" spans="1:10" ht="15" customHeight="1">
      <c r="A52" s="227" t="s">
        <v>326</v>
      </c>
      <c r="B52" s="227" t="s">
        <v>1730</v>
      </c>
      <c r="C52" s="228" t="s">
        <v>85</v>
      </c>
      <c r="D52" s="229" t="s">
        <v>228</v>
      </c>
      <c r="E52" s="229" t="s">
        <v>181</v>
      </c>
      <c r="F52" s="228" t="s">
        <v>93</v>
      </c>
      <c r="G52" s="229" t="s">
        <v>108</v>
      </c>
      <c r="H52" s="230" t="s">
        <v>105</v>
      </c>
      <c r="I52" s="231" t="s">
        <v>1731</v>
      </c>
      <c r="J52" s="93"/>
    </row>
    <row r="53" spans="1:10" ht="15" customHeight="1">
      <c r="A53" s="219"/>
      <c r="B53" s="219"/>
      <c r="C53" s="206"/>
      <c r="D53" s="207"/>
      <c r="E53" s="207"/>
      <c r="F53" s="206"/>
      <c r="G53" s="207"/>
      <c r="H53" s="220"/>
      <c r="I53" s="219"/>
      <c r="J53" s="93"/>
    </row>
    <row r="54" spans="1:10" ht="15" customHeight="1">
      <c r="A54" s="219"/>
      <c r="B54" s="219"/>
      <c r="C54" s="206"/>
      <c r="D54" s="207"/>
      <c r="E54" s="207"/>
      <c r="F54" s="206"/>
      <c r="G54" s="207"/>
      <c r="H54" s="220"/>
      <c r="I54" s="221" t="s">
        <v>1732</v>
      </c>
      <c r="J54" s="93"/>
    </row>
    <row r="55" spans="1:10" s="5" customFormat="1" ht="15" customHeight="1">
      <c r="A55" s="222" t="s">
        <v>324</v>
      </c>
      <c r="B55" s="222" t="s">
        <v>1733</v>
      </c>
      <c r="C55" s="223" t="s">
        <v>92</v>
      </c>
      <c r="D55" s="224" t="s">
        <v>31</v>
      </c>
      <c r="E55" s="224" t="s">
        <v>150</v>
      </c>
      <c r="F55" s="223" t="s">
        <v>93</v>
      </c>
      <c r="G55" s="224" t="s">
        <v>94</v>
      </c>
      <c r="H55" s="225" t="s">
        <v>32</v>
      </c>
      <c r="I55" s="226" t="s">
        <v>1499</v>
      </c>
      <c r="J55" s="96"/>
    </row>
    <row r="56" spans="1:10" ht="15" customHeight="1">
      <c r="A56" s="227" t="s">
        <v>325</v>
      </c>
      <c r="B56" s="222" t="s">
        <v>1734</v>
      </c>
      <c r="C56" s="228" t="s">
        <v>92</v>
      </c>
      <c r="D56" s="229" t="s">
        <v>262</v>
      </c>
      <c r="E56" s="229" t="s">
        <v>263</v>
      </c>
      <c r="F56" s="228" t="s">
        <v>93</v>
      </c>
      <c r="G56" s="229" t="s">
        <v>218</v>
      </c>
      <c r="H56" s="230" t="s">
        <v>118</v>
      </c>
      <c r="I56" s="231" t="s">
        <v>1735</v>
      </c>
      <c r="J56" s="93"/>
    </row>
    <row r="57" spans="1:10" ht="15" customHeight="1">
      <c r="A57" s="227" t="s">
        <v>326</v>
      </c>
      <c r="B57" s="227" t="s">
        <v>1736</v>
      </c>
      <c r="C57" s="228" t="s">
        <v>92</v>
      </c>
      <c r="D57" s="229" t="s">
        <v>275</v>
      </c>
      <c r="E57" s="229" t="s">
        <v>276</v>
      </c>
      <c r="F57" s="228" t="s">
        <v>93</v>
      </c>
      <c r="G57" s="229" t="s">
        <v>5</v>
      </c>
      <c r="H57" s="230" t="s">
        <v>277</v>
      </c>
      <c r="I57" s="231" t="s">
        <v>1737</v>
      </c>
      <c r="J57" s="93"/>
    </row>
    <row r="58" spans="1:10" ht="12.75">
      <c r="A58" s="219"/>
      <c r="B58" s="219"/>
      <c r="C58" s="220"/>
      <c r="D58" s="207"/>
      <c r="E58" s="207"/>
      <c r="F58" s="206"/>
      <c r="G58" s="207"/>
      <c r="H58" s="220"/>
      <c r="I58" s="219"/>
      <c r="J58" s="93"/>
    </row>
    <row r="59" spans="1:10" ht="12.75">
      <c r="A59" s="219"/>
      <c r="B59" s="219"/>
      <c r="C59" s="206"/>
      <c r="D59" s="207"/>
      <c r="E59" s="207"/>
      <c r="F59" s="206"/>
      <c r="G59" s="207"/>
      <c r="H59" s="220"/>
      <c r="I59" s="221" t="s">
        <v>1738</v>
      </c>
      <c r="J59" s="93"/>
    </row>
    <row r="60" spans="1:10" ht="12.75">
      <c r="A60" s="222" t="s">
        <v>324</v>
      </c>
      <c r="B60" s="222" t="s">
        <v>1739</v>
      </c>
      <c r="C60" s="223" t="s">
        <v>27</v>
      </c>
      <c r="D60" s="224" t="s">
        <v>124</v>
      </c>
      <c r="E60" s="224" t="s">
        <v>125</v>
      </c>
      <c r="F60" s="223" t="s">
        <v>123</v>
      </c>
      <c r="G60" s="224" t="s">
        <v>1</v>
      </c>
      <c r="H60" s="225" t="s">
        <v>2</v>
      </c>
      <c r="I60" s="226" t="s">
        <v>1542</v>
      </c>
      <c r="J60" s="93"/>
    </row>
    <row r="61" spans="1:10" ht="12.75">
      <c r="A61" s="227" t="s">
        <v>325</v>
      </c>
      <c r="B61" s="227" t="s">
        <v>1740</v>
      </c>
      <c r="C61" s="228" t="s">
        <v>27</v>
      </c>
      <c r="D61" s="229" t="s">
        <v>280</v>
      </c>
      <c r="E61" s="229" t="s">
        <v>180</v>
      </c>
      <c r="F61" s="228" t="s">
        <v>93</v>
      </c>
      <c r="G61" s="229" t="s">
        <v>94</v>
      </c>
      <c r="H61" s="230" t="s">
        <v>281</v>
      </c>
      <c r="I61" s="231" t="s">
        <v>1741</v>
      </c>
      <c r="J61" s="93"/>
    </row>
    <row r="62" spans="1:10" ht="12.75">
      <c r="A62" s="227" t="s">
        <v>326</v>
      </c>
      <c r="B62" s="227" t="s">
        <v>1742</v>
      </c>
      <c r="C62" s="228" t="s">
        <v>27</v>
      </c>
      <c r="D62" s="229" t="s">
        <v>311</v>
      </c>
      <c r="E62" s="229" t="s">
        <v>312</v>
      </c>
      <c r="F62" s="228" t="s">
        <v>93</v>
      </c>
      <c r="G62" s="229" t="s">
        <v>99</v>
      </c>
      <c r="H62" s="230" t="s">
        <v>313</v>
      </c>
      <c r="I62" s="231" t="s">
        <v>1743</v>
      </c>
      <c r="J62" s="93"/>
    </row>
    <row r="63" spans="1:10" ht="14.25" customHeight="1">
      <c r="A63" s="219"/>
      <c r="B63" s="219"/>
      <c r="C63" s="206"/>
      <c r="D63" s="207"/>
      <c r="E63" s="207"/>
      <c r="F63" s="206"/>
      <c r="G63" s="207"/>
      <c r="H63" s="220"/>
      <c r="I63" s="219"/>
      <c r="J63" s="93"/>
    </row>
    <row r="64" spans="1:10" ht="12.75">
      <c r="A64" s="219"/>
      <c r="B64" s="219"/>
      <c r="C64" s="206"/>
      <c r="D64" s="207"/>
      <c r="E64" s="207"/>
      <c r="F64" s="206"/>
      <c r="G64" s="207"/>
      <c r="H64" s="220"/>
      <c r="I64" s="221" t="s">
        <v>1744</v>
      </c>
      <c r="J64" s="93"/>
    </row>
    <row r="65" spans="1:10" ht="12.75">
      <c r="A65" s="222" t="s">
        <v>324</v>
      </c>
      <c r="B65" s="222" t="s">
        <v>1745</v>
      </c>
      <c r="C65" s="223" t="s">
        <v>37</v>
      </c>
      <c r="D65" s="224" t="s">
        <v>128</v>
      </c>
      <c r="E65" s="224" t="s">
        <v>129</v>
      </c>
      <c r="F65" s="223" t="s">
        <v>93</v>
      </c>
      <c r="G65" s="224" t="s">
        <v>117</v>
      </c>
      <c r="H65" s="225" t="s">
        <v>38</v>
      </c>
      <c r="I65" s="226" t="s">
        <v>1554</v>
      </c>
      <c r="J65" s="93"/>
    </row>
    <row r="66" spans="1:10" ht="12.75">
      <c r="A66" s="227" t="s">
        <v>325</v>
      </c>
      <c r="B66" s="227" t="s">
        <v>1746</v>
      </c>
      <c r="C66" s="228" t="s">
        <v>37</v>
      </c>
      <c r="D66" s="229" t="s">
        <v>130</v>
      </c>
      <c r="E66" s="229" t="s">
        <v>39</v>
      </c>
      <c r="F66" s="228" t="s">
        <v>93</v>
      </c>
      <c r="G66" s="229" t="s">
        <v>117</v>
      </c>
      <c r="H66" s="230" t="s">
        <v>40</v>
      </c>
      <c r="I66" s="231" t="s">
        <v>1747</v>
      </c>
      <c r="J66" s="93"/>
    </row>
    <row r="67" spans="1:10" ht="12.75">
      <c r="A67" s="227" t="s">
        <v>326</v>
      </c>
      <c r="B67" s="227" t="s">
        <v>1748</v>
      </c>
      <c r="C67" s="228" t="s">
        <v>37</v>
      </c>
      <c r="D67" s="229" t="s">
        <v>131</v>
      </c>
      <c r="E67" s="229" t="s">
        <v>132</v>
      </c>
      <c r="F67" s="228" t="s">
        <v>93</v>
      </c>
      <c r="G67" s="229" t="s">
        <v>234</v>
      </c>
      <c r="H67" s="230" t="s">
        <v>40</v>
      </c>
      <c r="I67" s="231" t="s">
        <v>1749</v>
      </c>
      <c r="J67" s="93"/>
    </row>
    <row r="68" spans="1:10" ht="12.75">
      <c r="A68" s="219"/>
      <c r="B68" s="219"/>
      <c r="C68" s="206"/>
      <c r="D68" s="207"/>
      <c r="E68" s="207"/>
      <c r="F68" s="206"/>
      <c r="G68" s="207"/>
      <c r="H68" s="220"/>
      <c r="I68" s="219"/>
      <c r="J68" s="93"/>
    </row>
    <row r="69" spans="1:10" ht="12.75">
      <c r="A69" s="219"/>
      <c r="B69" s="219"/>
      <c r="C69" s="206"/>
      <c r="D69" s="207"/>
      <c r="E69" s="207"/>
      <c r="F69" s="206"/>
      <c r="G69" s="207"/>
      <c r="H69" s="220"/>
      <c r="I69" s="221"/>
      <c r="J69" s="93"/>
    </row>
    <row r="70" spans="1:9" ht="12.75">
      <c r="A70" s="219"/>
      <c r="B70" s="219"/>
      <c r="C70" s="206"/>
      <c r="D70" s="232"/>
      <c r="E70" s="232"/>
      <c r="F70" s="206"/>
      <c r="G70" s="232"/>
      <c r="H70" s="220"/>
      <c r="I70" s="219"/>
    </row>
    <row r="71" spans="1:9" ht="12.75">
      <c r="A71" s="219"/>
      <c r="B71" s="219"/>
      <c r="C71" s="206"/>
      <c r="D71" s="232"/>
      <c r="E71" s="232"/>
      <c r="F71" s="206"/>
      <c r="G71" s="232"/>
      <c r="H71" s="220"/>
      <c r="I71" s="219"/>
    </row>
    <row r="72" spans="1:9" ht="12.75">
      <c r="A72" s="219"/>
      <c r="B72" s="219"/>
      <c r="C72" s="206"/>
      <c r="D72" s="232"/>
      <c r="E72" s="232"/>
      <c r="F72" s="206"/>
      <c r="G72" s="232"/>
      <c r="H72" s="220"/>
      <c r="I72" s="219"/>
    </row>
    <row r="73" spans="1:9" ht="12.75">
      <c r="A73" s="128"/>
      <c r="B73" s="128"/>
      <c r="C73" s="102"/>
      <c r="D73" s="100"/>
      <c r="E73" s="100"/>
      <c r="F73" s="102"/>
      <c r="G73" s="100"/>
      <c r="H73" s="103"/>
      <c r="I73" s="128"/>
    </row>
    <row r="74" spans="1:9" ht="12.75">
      <c r="A74" s="128"/>
      <c r="B74" s="128"/>
      <c r="C74" s="102"/>
      <c r="D74" s="100"/>
      <c r="E74" s="100"/>
      <c r="F74" s="102"/>
      <c r="G74" s="100"/>
      <c r="H74" s="103"/>
      <c r="I74" s="128"/>
    </row>
    <row r="75" spans="1:9" ht="12.75">
      <c r="A75" s="128"/>
      <c r="B75" s="128"/>
      <c r="C75" s="102"/>
      <c r="D75" s="100"/>
      <c r="E75" s="100"/>
      <c r="F75" s="102"/>
      <c r="G75" s="100"/>
      <c r="H75" s="103"/>
      <c r="I75" s="128"/>
    </row>
    <row r="76" spans="1:9" ht="12.75">
      <c r="A76" s="128"/>
      <c r="B76" s="128"/>
      <c r="C76" s="102"/>
      <c r="D76" s="100"/>
      <c r="E76" s="100"/>
      <c r="F76" s="102"/>
      <c r="G76" s="100"/>
      <c r="H76" s="103"/>
      <c r="I76" s="128"/>
    </row>
    <row r="77" spans="1:9" ht="12.75">
      <c r="A77" s="128"/>
      <c r="B77" s="128"/>
      <c r="C77" s="102"/>
      <c r="D77" s="100"/>
      <c r="E77" s="100"/>
      <c r="F77" s="102"/>
      <c r="G77" s="100"/>
      <c r="H77" s="103"/>
      <c r="I77" s="128"/>
    </row>
    <row r="78" spans="1:9" ht="12.75">
      <c r="A78" s="128"/>
      <c r="B78" s="128"/>
      <c r="C78" s="102"/>
      <c r="D78" s="100"/>
      <c r="E78" s="100"/>
      <c r="F78" s="102"/>
      <c r="G78" s="100"/>
      <c r="H78" s="103"/>
      <c r="I78" s="128"/>
    </row>
    <row r="79" spans="1:9" ht="12.75">
      <c r="A79" s="128"/>
      <c r="B79" s="128"/>
      <c r="C79" s="102"/>
      <c r="D79" s="100"/>
      <c r="E79" s="100"/>
      <c r="F79" s="102"/>
      <c r="G79" s="100"/>
      <c r="H79" s="103"/>
      <c r="I79" s="128"/>
    </row>
    <row r="80" spans="1:9" ht="12.75">
      <c r="A80" s="128"/>
      <c r="B80" s="128"/>
      <c r="C80" s="102"/>
      <c r="D80" s="100"/>
      <c r="E80" s="100"/>
      <c r="F80" s="102"/>
      <c r="G80" s="100"/>
      <c r="H80" s="103"/>
      <c r="I80" s="128"/>
    </row>
    <row r="81" spans="1:9" ht="12.75">
      <c r="A81" s="128"/>
      <c r="B81" s="128"/>
      <c r="C81" s="102"/>
      <c r="D81" s="100"/>
      <c r="E81" s="100"/>
      <c r="F81" s="102"/>
      <c r="G81" s="100"/>
      <c r="H81" s="103"/>
      <c r="I81" s="128"/>
    </row>
    <row r="82" spans="1:9" ht="12.75">
      <c r="A82" s="128"/>
      <c r="B82" s="128"/>
      <c r="C82" s="102"/>
      <c r="D82" s="100"/>
      <c r="E82" s="100"/>
      <c r="F82" s="102"/>
      <c r="G82" s="100"/>
      <c r="H82" s="103"/>
      <c r="I82" s="128"/>
    </row>
    <row r="83" spans="1:9" ht="12.75">
      <c r="A83" s="128"/>
      <c r="B83" s="128"/>
      <c r="C83" s="102"/>
      <c r="D83" s="100"/>
      <c r="E83" s="100"/>
      <c r="F83" s="102"/>
      <c r="G83" s="100"/>
      <c r="H83" s="103"/>
      <c r="I83" s="128"/>
    </row>
    <row r="84" spans="1:9" ht="12.75">
      <c r="A84" s="128"/>
      <c r="B84" s="128"/>
      <c r="C84" s="102"/>
      <c r="D84" s="100"/>
      <c r="E84" s="100"/>
      <c r="F84" s="102"/>
      <c r="G84" s="100"/>
      <c r="H84" s="103"/>
      <c r="I84" s="128"/>
    </row>
    <row r="85" spans="1:9" ht="12.75">
      <c r="A85" s="128"/>
      <c r="B85" s="128"/>
      <c r="C85" s="102"/>
      <c r="D85" s="100"/>
      <c r="E85" s="100"/>
      <c r="F85" s="102"/>
      <c r="G85" s="100"/>
      <c r="H85" s="103"/>
      <c r="I85" s="128"/>
    </row>
    <row r="86" spans="1:9" ht="12.75">
      <c r="A86" s="128"/>
      <c r="B86" s="128"/>
      <c r="C86" s="102"/>
      <c r="D86" s="100"/>
      <c r="E86" s="100"/>
      <c r="F86" s="102"/>
      <c r="G86" s="100"/>
      <c r="H86" s="103"/>
      <c r="I86" s="128"/>
    </row>
    <row r="87" spans="1:9" ht="12.75">
      <c r="A87" s="128"/>
      <c r="B87" s="128"/>
      <c r="C87" s="102"/>
      <c r="D87" s="100"/>
      <c r="E87" s="100"/>
      <c r="F87" s="102"/>
      <c r="G87" s="100"/>
      <c r="H87" s="103"/>
      <c r="I87" s="128"/>
    </row>
    <row r="88" spans="1:9" ht="12.75">
      <c r="A88" s="128"/>
      <c r="B88" s="128"/>
      <c r="C88" s="102"/>
      <c r="D88" s="100"/>
      <c r="E88" s="100"/>
      <c r="F88" s="102"/>
      <c r="G88" s="100"/>
      <c r="H88" s="103"/>
      <c r="I88" s="128"/>
    </row>
    <row r="89" spans="1:9" ht="12.75">
      <c r="A89" s="128"/>
      <c r="B89" s="128"/>
      <c r="C89" s="102"/>
      <c r="D89" s="100"/>
      <c r="E89" s="100"/>
      <c r="F89" s="102"/>
      <c r="G89" s="100"/>
      <c r="H89" s="103"/>
      <c r="I89" s="128"/>
    </row>
    <row r="90" spans="1:9" ht="12.75">
      <c r="A90" s="128"/>
      <c r="B90" s="128"/>
      <c r="C90" s="102"/>
      <c r="D90" s="100"/>
      <c r="E90" s="100"/>
      <c r="F90" s="102"/>
      <c r="G90" s="100"/>
      <c r="H90" s="103"/>
      <c r="I90" s="128"/>
    </row>
    <row r="91" spans="1:9" ht="12.75">
      <c r="A91" s="128"/>
      <c r="B91" s="128"/>
      <c r="C91" s="102"/>
      <c r="D91" s="100"/>
      <c r="E91" s="100"/>
      <c r="F91" s="102"/>
      <c r="G91" s="100"/>
      <c r="H91" s="103"/>
      <c r="I91" s="128"/>
    </row>
    <row r="92" spans="1:9" ht="12.75">
      <c r="A92" s="128"/>
      <c r="B92" s="128"/>
      <c r="C92" s="102"/>
      <c r="D92" s="100"/>
      <c r="E92" s="100"/>
      <c r="F92" s="102"/>
      <c r="G92" s="100"/>
      <c r="H92" s="103"/>
      <c r="I92" s="128"/>
    </row>
    <row r="93" spans="1:9" ht="12.75">
      <c r="A93" s="128"/>
      <c r="B93" s="128"/>
      <c r="C93" s="102"/>
      <c r="D93" s="100"/>
      <c r="E93" s="100"/>
      <c r="F93" s="102"/>
      <c r="G93" s="100"/>
      <c r="H93" s="103"/>
      <c r="I93" s="128"/>
    </row>
    <row r="94" spans="1:9" ht="12.75">
      <c r="A94" s="128"/>
      <c r="B94" s="128"/>
      <c r="C94" s="102"/>
      <c r="D94" s="100"/>
      <c r="E94" s="100"/>
      <c r="F94" s="102"/>
      <c r="G94" s="100"/>
      <c r="H94" s="103"/>
      <c r="I94" s="128"/>
    </row>
    <row r="95" spans="1:9" ht="12.75">
      <c r="A95" s="128"/>
      <c r="B95" s="128"/>
      <c r="C95" s="102"/>
      <c r="D95" s="100"/>
      <c r="E95" s="100"/>
      <c r="F95" s="102"/>
      <c r="G95" s="100"/>
      <c r="H95" s="103"/>
      <c r="I95" s="128"/>
    </row>
    <row r="96" spans="1:9" ht="12.75">
      <c r="A96" s="128"/>
      <c r="B96" s="128"/>
      <c r="C96" s="102"/>
      <c r="D96" s="100"/>
      <c r="E96" s="100"/>
      <c r="F96" s="102"/>
      <c r="G96" s="100"/>
      <c r="H96" s="103"/>
      <c r="I96" s="128"/>
    </row>
    <row r="97" spans="1:9" ht="12.75">
      <c r="A97" s="128"/>
      <c r="B97" s="128"/>
      <c r="C97" s="102"/>
      <c r="D97" s="100"/>
      <c r="E97" s="100"/>
      <c r="F97" s="102"/>
      <c r="G97" s="100"/>
      <c r="H97" s="103"/>
      <c r="I97" s="128"/>
    </row>
    <row r="98" spans="1:9" ht="12.75">
      <c r="A98" s="128"/>
      <c r="B98" s="128"/>
      <c r="C98" s="102"/>
      <c r="D98" s="100"/>
      <c r="E98" s="100"/>
      <c r="F98" s="102"/>
      <c r="G98" s="100"/>
      <c r="H98" s="103"/>
      <c r="I98" s="128"/>
    </row>
    <row r="99" spans="1:9" ht="12.75">
      <c r="A99" s="128"/>
      <c r="B99" s="128"/>
      <c r="C99" s="102"/>
      <c r="D99" s="100"/>
      <c r="E99" s="100"/>
      <c r="F99" s="102"/>
      <c r="G99" s="100"/>
      <c r="H99" s="103"/>
      <c r="I99" s="128"/>
    </row>
    <row r="100" spans="1:9" ht="12.75">
      <c r="A100" s="128"/>
      <c r="B100" s="128"/>
      <c r="C100" s="102"/>
      <c r="D100" s="100"/>
      <c r="E100" s="100"/>
      <c r="F100" s="102"/>
      <c r="G100" s="100"/>
      <c r="H100" s="103"/>
      <c r="I100" s="128"/>
    </row>
    <row r="101" spans="1:9" ht="12.75">
      <c r="A101" s="128"/>
      <c r="B101" s="128"/>
      <c r="C101" s="102"/>
      <c r="D101" s="100"/>
      <c r="E101" s="100"/>
      <c r="F101" s="102"/>
      <c r="G101" s="100"/>
      <c r="H101" s="103"/>
      <c r="I101" s="128"/>
    </row>
    <row r="102" spans="1:9" ht="12.75">
      <c r="A102" s="128"/>
      <c r="B102" s="128"/>
      <c r="C102" s="102"/>
      <c r="D102" s="100"/>
      <c r="E102" s="100"/>
      <c r="F102" s="102"/>
      <c r="G102" s="100"/>
      <c r="H102" s="103"/>
      <c r="I102" s="128"/>
    </row>
    <row r="103" spans="1:9" ht="12.75">
      <c r="A103" s="128"/>
      <c r="B103" s="128"/>
      <c r="C103" s="102"/>
      <c r="D103" s="100"/>
      <c r="E103" s="100"/>
      <c r="F103" s="102"/>
      <c r="G103" s="100"/>
      <c r="H103" s="103"/>
      <c r="I103" s="128"/>
    </row>
    <row r="104" spans="1:9" ht="12.75">
      <c r="A104" s="128"/>
      <c r="B104" s="128"/>
      <c r="C104" s="102"/>
      <c r="D104" s="100"/>
      <c r="E104" s="100"/>
      <c r="F104" s="102"/>
      <c r="G104" s="100"/>
      <c r="H104" s="103"/>
      <c r="I104" s="128"/>
    </row>
    <row r="105" spans="1:9" ht="12.75">
      <c r="A105" s="128"/>
      <c r="B105" s="128"/>
      <c r="C105" s="102"/>
      <c r="D105" s="100"/>
      <c r="E105" s="100"/>
      <c r="F105" s="102"/>
      <c r="G105" s="100"/>
      <c r="H105" s="103"/>
      <c r="I105" s="128"/>
    </row>
    <row r="106" spans="1:9" ht="12.75">
      <c r="A106" s="128"/>
      <c r="B106" s="128"/>
      <c r="C106" s="102"/>
      <c r="D106" s="100"/>
      <c r="E106" s="100"/>
      <c r="F106" s="102"/>
      <c r="G106" s="100"/>
      <c r="H106" s="103"/>
      <c r="I106" s="128"/>
    </row>
    <row r="107" spans="1:9" ht="12.75">
      <c r="A107" s="128"/>
      <c r="B107" s="128"/>
      <c r="C107" s="102"/>
      <c r="D107" s="100"/>
      <c r="E107" s="100"/>
      <c r="F107" s="102"/>
      <c r="G107" s="100"/>
      <c r="H107" s="103"/>
      <c r="I107" s="128"/>
    </row>
    <row r="108" spans="1:9" ht="12.75">
      <c r="A108" s="128"/>
      <c r="B108" s="128"/>
      <c r="C108" s="102"/>
      <c r="D108" s="100"/>
      <c r="E108" s="100"/>
      <c r="F108" s="102"/>
      <c r="G108" s="100"/>
      <c r="H108" s="103"/>
      <c r="I108" s="128"/>
    </row>
    <row r="109" spans="1:9" ht="12.75">
      <c r="A109" s="128"/>
      <c r="B109" s="128"/>
      <c r="C109" s="102"/>
      <c r="D109" s="100"/>
      <c r="E109" s="100"/>
      <c r="F109" s="102"/>
      <c r="G109" s="100"/>
      <c r="H109" s="103"/>
      <c r="I109" s="128"/>
    </row>
    <row r="110" spans="1:9" ht="12.75">
      <c r="A110" s="128"/>
      <c r="B110" s="128"/>
      <c r="C110" s="102"/>
      <c r="D110" s="100"/>
      <c r="E110" s="100"/>
      <c r="F110" s="102"/>
      <c r="G110" s="100"/>
      <c r="H110" s="103"/>
      <c r="I110" s="128"/>
    </row>
    <row r="111" spans="1:9" ht="12.75">
      <c r="A111" s="128"/>
      <c r="B111" s="128"/>
      <c r="C111" s="102"/>
      <c r="D111" s="100"/>
      <c r="E111" s="100"/>
      <c r="F111" s="102"/>
      <c r="G111" s="100"/>
      <c r="H111" s="103"/>
      <c r="I111" s="128"/>
    </row>
    <row r="112" spans="1:9" ht="12.75">
      <c r="A112" s="128"/>
      <c r="B112" s="128"/>
      <c r="C112" s="102"/>
      <c r="D112" s="100"/>
      <c r="E112" s="100"/>
      <c r="F112" s="102"/>
      <c r="G112" s="100"/>
      <c r="H112" s="103"/>
      <c r="I112" s="128"/>
    </row>
    <row r="113" spans="1:9" ht="12.75">
      <c r="A113" s="128"/>
      <c r="B113" s="128"/>
      <c r="C113" s="102"/>
      <c r="D113" s="100"/>
      <c r="E113" s="100"/>
      <c r="F113" s="102"/>
      <c r="G113" s="100"/>
      <c r="H113" s="103"/>
      <c r="I113" s="128"/>
    </row>
    <row r="114" spans="1:9" ht="12.75">
      <c r="A114" s="128"/>
      <c r="B114" s="128"/>
      <c r="C114" s="102"/>
      <c r="D114" s="100"/>
      <c r="E114" s="100"/>
      <c r="F114" s="102"/>
      <c r="G114" s="100"/>
      <c r="H114" s="103"/>
      <c r="I114" s="128"/>
    </row>
    <row r="115" spans="1:9" ht="12.75">
      <c r="A115" s="128"/>
      <c r="B115" s="128"/>
      <c r="C115" s="102"/>
      <c r="D115" s="100"/>
      <c r="E115" s="100"/>
      <c r="F115" s="102"/>
      <c r="G115" s="100"/>
      <c r="H115" s="103"/>
      <c r="I115" s="128"/>
    </row>
    <row r="116" spans="1:9" ht="12.75">
      <c r="A116" s="128"/>
      <c r="B116" s="128"/>
      <c r="C116" s="102"/>
      <c r="D116" s="100"/>
      <c r="E116" s="100"/>
      <c r="F116" s="102"/>
      <c r="G116" s="100"/>
      <c r="H116" s="103"/>
      <c r="I116" s="128"/>
    </row>
    <row r="117" spans="1:9" ht="12.75">
      <c r="A117" s="128"/>
      <c r="B117" s="128"/>
      <c r="C117" s="102"/>
      <c r="D117" s="100"/>
      <c r="E117" s="100"/>
      <c r="F117" s="102"/>
      <c r="G117" s="100"/>
      <c r="H117" s="103"/>
      <c r="I117" s="128"/>
    </row>
    <row r="118" spans="1:9" ht="12.75">
      <c r="A118" s="128"/>
      <c r="B118" s="128"/>
      <c r="C118" s="102"/>
      <c r="D118" s="100"/>
      <c r="E118" s="100"/>
      <c r="F118" s="102"/>
      <c r="G118" s="100"/>
      <c r="H118" s="103"/>
      <c r="I118" s="128"/>
    </row>
    <row r="119" spans="1:9" ht="12.75">
      <c r="A119" s="128"/>
      <c r="B119" s="128"/>
      <c r="C119" s="102"/>
      <c r="D119" s="100"/>
      <c r="E119" s="100"/>
      <c r="F119" s="102"/>
      <c r="G119" s="100"/>
      <c r="H119" s="103"/>
      <c r="I119" s="128"/>
    </row>
    <row r="120" spans="1:9" ht="12.75">
      <c r="A120" s="128"/>
      <c r="B120" s="128"/>
      <c r="C120" s="102"/>
      <c r="D120" s="100"/>
      <c r="E120" s="100"/>
      <c r="F120" s="102"/>
      <c r="G120" s="100"/>
      <c r="H120" s="103"/>
      <c r="I120" s="128"/>
    </row>
    <row r="121" spans="1:9" ht="12.75">
      <c r="A121" s="128"/>
      <c r="B121" s="128"/>
      <c r="C121" s="102"/>
      <c r="D121" s="100"/>
      <c r="E121" s="100"/>
      <c r="F121" s="102"/>
      <c r="G121" s="100"/>
      <c r="H121" s="103"/>
      <c r="I121" s="128"/>
    </row>
    <row r="122" spans="1:9" ht="12.75">
      <c r="A122" s="128"/>
      <c r="B122" s="128"/>
      <c r="C122" s="102"/>
      <c r="D122" s="100"/>
      <c r="E122" s="100"/>
      <c r="F122" s="102"/>
      <c r="G122" s="100"/>
      <c r="H122" s="103"/>
      <c r="I122" s="128"/>
    </row>
    <row r="123" spans="1:9" ht="12.75">
      <c r="A123" s="128"/>
      <c r="B123" s="128"/>
      <c r="C123" s="102"/>
      <c r="D123" s="100"/>
      <c r="E123" s="100"/>
      <c r="F123" s="102"/>
      <c r="G123" s="100"/>
      <c r="H123" s="103"/>
      <c r="I123" s="128"/>
    </row>
    <row r="124" spans="1:9" ht="12.75">
      <c r="A124" s="128"/>
      <c r="B124" s="128"/>
      <c r="C124" s="102"/>
      <c r="D124" s="100"/>
      <c r="E124" s="100"/>
      <c r="F124" s="102"/>
      <c r="G124" s="100"/>
      <c r="H124" s="103"/>
      <c r="I124" s="128"/>
    </row>
    <row r="125" spans="1:9" ht="12.75">
      <c r="A125" s="128"/>
      <c r="B125" s="128"/>
      <c r="C125" s="102"/>
      <c r="D125" s="100"/>
      <c r="E125" s="100"/>
      <c r="F125" s="102"/>
      <c r="G125" s="100"/>
      <c r="H125" s="103"/>
      <c r="I125" s="128"/>
    </row>
    <row r="126" spans="1:9" ht="12.75">
      <c r="A126" s="128"/>
      <c r="B126" s="128"/>
      <c r="C126" s="102"/>
      <c r="D126" s="100"/>
      <c r="E126" s="100"/>
      <c r="F126" s="102"/>
      <c r="G126" s="100"/>
      <c r="H126" s="103"/>
      <c r="I126" s="128"/>
    </row>
    <row r="127" spans="1:9" ht="12.75">
      <c r="A127" s="128"/>
      <c r="B127" s="128"/>
      <c r="C127" s="102"/>
      <c r="D127" s="100"/>
      <c r="E127" s="100"/>
      <c r="F127" s="102"/>
      <c r="G127" s="100"/>
      <c r="H127" s="103"/>
      <c r="I127" s="128"/>
    </row>
    <row r="128" spans="1:9" ht="12.75">
      <c r="A128" s="128"/>
      <c r="B128" s="128"/>
      <c r="C128" s="102"/>
      <c r="D128" s="100"/>
      <c r="E128" s="100"/>
      <c r="F128" s="102"/>
      <c r="G128" s="100"/>
      <c r="H128" s="103"/>
      <c r="I128" s="128"/>
    </row>
    <row r="129" spans="1:9" ht="12.75">
      <c r="A129" s="128"/>
      <c r="B129" s="128"/>
      <c r="C129" s="102"/>
      <c r="D129" s="100"/>
      <c r="E129" s="100"/>
      <c r="F129" s="102"/>
      <c r="G129" s="100"/>
      <c r="H129" s="103"/>
      <c r="I129" s="128"/>
    </row>
    <row r="130" spans="1:9" ht="12.75">
      <c r="A130" s="128"/>
      <c r="B130" s="128"/>
      <c r="C130" s="102"/>
      <c r="D130" s="100"/>
      <c r="E130" s="100"/>
      <c r="F130" s="102"/>
      <c r="G130" s="100"/>
      <c r="H130" s="103"/>
      <c r="I130" s="128"/>
    </row>
    <row r="131" spans="1:9" ht="12.75">
      <c r="A131" s="128"/>
      <c r="B131" s="128"/>
      <c r="C131" s="102"/>
      <c r="D131" s="100"/>
      <c r="E131" s="100"/>
      <c r="F131" s="102"/>
      <c r="G131" s="100"/>
      <c r="H131" s="103"/>
      <c r="I131" s="128"/>
    </row>
    <row r="132" spans="1:9" ht="12.75">
      <c r="A132" s="128"/>
      <c r="B132" s="128"/>
      <c r="C132" s="102"/>
      <c r="D132" s="100"/>
      <c r="E132" s="100"/>
      <c r="F132" s="102"/>
      <c r="G132" s="100"/>
      <c r="H132" s="103"/>
      <c r="I132" s="128"/>
    </row>
    <row r="133" spans="1:9" ht="12.75">
      <c r="A133" s="128"/>
      <c r="B133" s="128"/>
      <c r="C133" s="102"/>
      <c r="D133" s="100"/>
      <c r="E133" s="100"/>
      <c r="F133" s="102"/>
      <c r="G133" s="100"/>
      <c r="H133" s="103"/>
      <c r="I133" s="128"/>
    </row>
    <row r="134" spans="1:9" ht="12.75">
      <c r="A134" s="128"/>
      <c r="B134" s="128"/>
      <c r="C134" s="102"/>
      <c r="D134" s="100"/>
      <c r="E134" s="100"/>
      <c r="F134" s="102"/>
      <c r="G134" s="100"/>
      <c r="H134" s="103"/>
      <c r="I134" s="128"/>
    </row>
    <row r="135" spans="1:9" ht="12.75">
      <c r="A135" s="128"/>
      <c r="B135" s="128"/>
      <c r="C135" s="102"/>
      <c r="D135" s="100"/>
      <c r="E135" s="100"/>
      <c r="F135" s="102"/>
      <c r="G135" s="100"/>
      <c r="H135" s="103"/>
      <c r="I135" s="128"/>
    </row>
    <row r="136" spans="1:9" ht="12.75">
      <c r="A136" s="128"/>
      <c r="B136" s="128"/>
      <c r="C136" s="102"/>
      <c r="D136" s="100"/>
      <c r="E136" s="100"/>
      <c r="F136" s="102"/>
      <c r="G136" s="100"/>
      <c r="H136" s="103"/>
      <c r="I136" s="128"/>
    </row>
    <row r="137" spans="1:9" ht="12.75">
      <c r="A137" s="128"/>
      <c r="B137" s="128"/>
      <c r="C137" s="102"/>
      <c r="D137" s="100"/>
      <c r="E137" s="100"/>
      <c r="F137" s="102"/>
      <c r="G137" s="100"/>
      <c r="H137" s="103"/>
      <c r="I137" s="128"/>
    </row>
    <row r="138" spans="1:9" ht="12.75">
      <c r="A138" s="128"/>
      <c r="B138" s="128"/>
      <c r="C138" s="102"/>
      <c r="D138" s="100"/>
      <c r="E138" s="100"/>
      <c r="F138" s="102"/>
      <c r="G138" s="100"/>
      <c r="H138" s="103"/>
      <c r="I138" s="128"/>
    </row>
    <row r="139" spans="1:9" ht="12.75">
      <c r="A139" s="128"/>
      <c r="B139" s="128"/>
      <c r="C139" s="102"/>
      <c r="D139" s="100"/>
      <c r="E139" s="100"/>
      <c r="F139" s="102"/>
      <c r="G139" s="100"/>
      <c r="H139" s="103"/>
      <c r="I139" s="128"/>
    </row>
    <row r="140" spans="1:9" ht="12.75">
      <c r="A140" s="128"/>
      <c r="B140" s="128"/>
      <c r="C140" s="102"/>
      <c r="D140" s="100"/>
      <c r="E140" s="100"/>
      <c r="F140" s="102"/>
      <c r="G140" s="100"/>
      <c r="H140" s="103"/>
      <c r="I140" s="128"/>
    </row>
    <row r="141" spans="1:9" ht="12.75">
      <c r="A141" s="128"/>
      <c r="B141" s="128"/>
      <c r="C141" s="102"/>
      <c r="D141" s="100"/>
      <c r="E141" s="100"/>
      <c r="F141" s="102"/>
      <c r="G141" s="100"/>
      <c r="H141" s="103"/>
      <c r="I141" s="128"/>
    </row>
    <row r="142" spans="1:9" ht="12.75">
      <c r="A142" s="128"/>
      <c r="B142" s="128"/>
      <c r="C142" s="102"/>
      <c r="D142" s="100"/>
      <c r="E142" s="100"/>
      <c r="F142" s="102"/>
      <c r="G142" s="100"/>
      <c r="H142" s="103"/>
      <c r="I142" s="128"/>
    </row>
    <row r="143" spans="1:9" ht="12.75">
      <c r="A143" s="128"/>
      <c r="B143" s="128"/>
      <c r="C143" s="102"/>
      <c r="D143" s="100"/>
      <c r="E143" s="100"/>
      <c r="F143" s="102"/>
      <c r="G143" s="100"/>
      <c r="H143" s="103"/>
      <c r="I143" s="128"/>
    </row>
    <row r="144" spans="1:9" ht="12.75">
      <c r="A144" s="128"/>
      <c r="B144" s="128"/>
      <c r="C144" s="102"/>
      <c r="D144" s="100"/>
      <c r="E144" s="100"/>
      <c r="F144" s="102"/>
      <c r="G144" s="100"/>
      <c r="H144" s="103"/>
      <c r="I144" s="128"/>
    </row>
    <row r="145" spans="1:9" ht="12.75">
      <c r="A145" s="128"/>
      <c r="B145" s="128"/>
      <c r="C145" s="102"/>
      <c r="D145" s="100"/>
      <c r="E145" s="100"/>
      <c r="F145" s="102"/>
      <c r="G145" s="100"/>
      <c r="H145" s="103"/>
      <c r="I145" s="128"/>
    </row>
    <row r="146" spans="1:9" ht="12.75">
      <c r="A146" s="128"/>
      <c r="B146" s="128"/>
      <c r="C146" s="102"/>
      <c r="D146" s="100"/>
      <c r="E146" s="100"/>
      <c r="F146" s="102"/>
      <c r="G146" s="100"/>
      <c r="H146" s="103"/>
      <c r="I146" s="128"/>
    </row>
    <row r="147" spans="1:9" ht="12.75">
      <c r="A147" s="128"/>
      <c r="B147" s="128"/>
      <c r="C147" s="102"/>
      <c r="D147" s="100"/>
      <c r="E147" s="100"/>
      <c r="F147" s="102"/>
      <c r="G147" s="100"/>
      <c r="H147" s="103"/>
      <c r="I147" s="128"/>
    </row>
    <row r="148" spans="1:9" ht="12.75">
      <c r="A148" s="128"/>
      <c r="B148" s="128"/>
      <c r="C148" s="102"/>
      <c r="D148" s="100"/>
      <c r="E148" s="100"/>
      <c r="F148" s="102"/>
      <c r="G148" s="100"/>
      <c r="H148" s="103"/>
      <c r="I148" s="128"/>
    </row>
    <row r="149" spans="1:9" ht="12.75">
      <c r="A149" s="128"/>
      <c r="B149" s="128"/>
      <c r="C149" s="102"/>
      <c r="D149" s="100"/>
      <c r="E149" s="100"/>
      <c r="F149" s="102"/>
      <c r="G149" s="100"/>
      <c r="H149" s="103"/>
      <c r="I149" s="128"/>
    </row>
    <row r="150" spans="1:9" ht="12.75">
      <c r="A150" s="128"/>
      <c r="B150" s="128"/>
      <c r="C150" s="102"/>
      <c r="D150" s="100"/>
      <c r="E150" s="100"/>
      <c r="F150" s="102"/>
      <c r="G150" s="100"/>
      <c r="H150" s="103"/>
      <c r="I150" s="128"/>
    </row>
    <row r="151" spans="1:9" ht="12.75">
      <c r="A151" s="128"/>
      <c r="B151" s="128"/>
      <c r="C151" s="102"/>
      <c r="D151" s="100"/>
      <c r="E151" s="100"/>
      <c r="F151" s="102"/>
      <c r="G151" s="100"/>
      <c r="H151" s="103"/>
      <c r="I151" s="128"/>
    </row>
    <row r="152" spans="1:9" ht="12.75">
      <c r="A152" s="128"/>
      <c r="B152" s="128"/>
      <c r="C152" s="102"/>
      <c r="D152" s="100"/>
      <c r="E152" s="100"/>
      <c r="F152" s="102"/>
      <c r="G152" s="100"/>
      <c r="H152" s="103"/>
      <c r="I152" s="128"/>
    </row>
    <row r="153" spans="1:9" ht="12.75">
      <c r="A153" s="128"/>
      <c r="B153" s="128"/>
      <c r="C153" s="102"/>
      <c r="D153" s="100"/>
      <c r="E153" s="100"/>
      <c r="F153" s="102"/>
      <c r="G153" s="100"/>
      <c r="H153" s="103"/>
      <c r="I153" s="128"/>
    </row>
    <row r="154" spans="1:9" ht="12.75">
      <c r="A154" s="128"/>
      <c r="B154" s="128"/>
      <c r="C154" s="102"/>
      <c r="D154" s="100"/>
      <c r="E154" s="100"/>
      <c r="F154" s="102"/>
      <c r="G154" s="100"/>
      <c r="H154" s="103"/>
      <c r="I154" s="128"/>
    </row>
    <row r="155" spans="1:9" ht="12.75">
      <c r="A155" s="128"/>
      <c r="B155" s="128"/>
      <c r="C155" s="102"/>
      <c r="D155" s="100"/>
      <c r="E155" s="100"/>
      <c r="F155" s="102"/>
      <c r="G155" s="100"/>
      <c r="H155" s="103"/>
      <c r="I155" s="128"/>
    </row>
    <row r="156" spans="1:9" ht="12.75">
      <c r="A156" s="128"/>
      <c r="B156" s="128"/>
      <c r="C156" s="102"/>
      <c r="D156" s="100"/>
      <c r="E156" s="100"/>
      <c r="F156" s="102"/>
      <c r="G156" s="100"/>
      <c r="H156" s="103"/>
      <c r="I156" s="128"/>
    </row>
    <row r="157" spans="1:9" ht="12.75">
      <c r="A157" s="128"/>
      <c r="B157" s="128"/>
      <c r="C157" s="102"/>
      <c r="D157" s="100"/>
      <c r="E157" s="100"/>
      <c r="F157" s="102"/>
      <c r="G157" s="100"/>
      <c r="H157" s="103"/>
      <c r="I157" s="128"/>
    </row>
    <row r="158" spans="1:9" ht="12.75">
      <c r="A158" s="128"/>
      <c r="B158" s="128"/>
      <c r="C158" s="102"/>
      <c r="D158" s="100"/>
      <c r="E158" s="100"/>
      <c r="F158" s="102"/>
      <c r="G158" s="100"/>
      <c r="H158" s="103"/>
      <c r="I158" s="128"/>
    </row>
    <row r="159" spans="1:9" ht="12.75">
      <c r="A159" s="128"/>
      <c r="B159" s="128"/>
      <c r="C159" s="102"/>
      <c r="D159" s="100"/>
      <c r="E159" s="100"/>
      <c r="F159" s="102"/>
      <c r="G159" s="100"/>
      <c r="H159" s="103"/>
      <c r="I159" s="128"/>
    </row>
    <row r="160" spans="1:9" ht="12.75">
      <c r="A160" s="128"/>
      <c r="B160" s="128"/>
      <c r="C160" s="102"/>
      <c r="D160" s="100"/>
      <c r="E160" s="100"/>
      <c r="F160" s="102"/>
      <c r="G160" s="100"/>
      <c r="H160" s="103"/>
      <c r="I160" s="128"/>
    </row>
    <row r="161" spans="1:9" ht="12.75">
      <c r="A161" s="128"/>
      <c r="B161" s="128"/>
      <c r="C161" s="102"/>
      <c r="D161" s="100"/>
      <c r="E161" s="100"/>
      <c r="F161" s="102"/>
      <c r="G161" s="100"/>
      <c r="H161" s="103"/>
      <c r="I161" s="128"/>
    </row>
    <row r="162" spans="1:9" ht="12.75">
      <c r="A162" s="128"/>
      <c r="B162" s="128"/>
      <c r="C162" s="102"/>
      <c r="D162" s="100"/>
      <c r="E162" s="100"/>
      <c r="F162" s="102"/>
      <c r="G162" s="100"/>
      <c r="H162" s="103"/>
      <c r="I162" s="128"/>
    </row>
    <row r="163" spans="1:9" ht="12.75">
      <c r="A163" s="128"/>
      <c r="B163" s="128"/>
      <c r="C163" s="102"/>
      <c r="D163" s="100"/>
      <c r="E163" s="100"/>
      <c r="F163" s="102"/>
      <c r="G163" s="100"/>
      <c r="H163" s="103"/>
      <c r="I163" s="128"/>
    </row>
    <row r="164" spans="1:9" ht="12.75">
      <c r="A164" s="128"/>
      <c r="B164" s="128"/>
      <c r="C164" s="102"/>
      <c r="D164" s="100"/>
      <c r="E164" s="100"/>
      <c r="F164" s="102"/>
      <c r="G164" s="100"/>
      <c r="H164" s="103"/>
      <c r="I164" s="128"/>
    </row>
    <row r="165" spans="1:9" ht="12.75">
      <c r="A165" s="128"/>
      <c r="B165" s="128"/>
      <c r="C165" s="102"/>
      <c r="D165" s="100"/>
      <c r="E165" s="100"/>
      <c r="F165" s="102"/>
      <c r="G165" s="100"/>
      <c r="H165" s="103"/>
      <c r="I165" s="128"/>
    </row>
    <row r="166" spans="1:9" ht="12.75">
      <c r="A166" s="128"/>
      <c r="B166" s="128"/>
      <c r="C166" s="102"/>
      <c r="D166" s="100"/>
      <c r="E166" s="100"/>
      <c r="F166" s="102"/>
      <c r="G166" s="100"/>
      <c r="H166" s="103"/>
      <c r="I166" s="128"/>
    </row>
    <row r="167" spans="1:9" ht="12.75">
      <c r="A167" s="128"/>
      <c r="B167" s="128"/>
      <c r="C167" s="102"/>
      <c r="D167" s="100"/>
      <c r="E167" s="100"/>
      <c r="F167" s="102"/>
      <c r="G167" s="100"/>
      <c r="H167" s="103"/>
      <c r="I167" s="128"/>
    </row>
    <row r="168" spans="1:9" ht="12.75">
      <c r="A168" s="128"/>
      <c r="B168" s="128"/>
      <c r="C168" s="102"/>
      <c r="D168" s="100"/>
      <c r="E168" s="100"/>
      <c r="F168" s="102"/>
      <c r="G168" s="100"/>
      <c r="H168" s="103"/>
      <c r="I168" s="128"/>
    </row>
    <row r="169" spans="1:9" ht="12.75">
      <c r="A169" s="128"/>
      <c r="B169" s="128"/>
      <c r="C169" s="102"/>
      <c r="D169" s="100"/>
      <c r="E169" s="100"/>
      <c r="F169" s="102"/>
      <c r="G169" s="100"/>
      <c r="H169" s="103"/>
      <c r="I169" s="128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14" t="str">
        <f>Startlist!$F1</f>
        <v> </v>
      </c>
      <c r="E1" s="314"/>
    </row>
    <row r="2" spans="1:7" ht="15.75">
      <c r="A2" s="312" t="str">
        <f>Startlist!$A4</f>
        <v>GROSSI TOIDUKAUBAD VIRU RALLI 2018</v>
      </c>
      <c r="B2" s="312"/>
      <c r="C2" s="312"/>
      <c r="D2" s="312"/>
      <c r="E2" s="312"/>
      <c r="F2" s="312"/>
      <c r="G2" s="312"/>
    </row>
    <row r="3" spans="1:7" ht="15">
      <c r="A3" s="313" t="str">
        <f>Startlist!$A5</f>
        <v>15.-16. juuni 2018</v>
      </c>
      <c r="B3" s="313"/>
      <c r="C3" s="313"/>
      <c r="D3" s="313"/>
      <c r="E3" s="313"/>
      <c r="F3" s="313"/>
      <c r="G3" s="313"/>
    </row>
    <row r="4" spans="1:7" ht="15">
      <c r="A4" s="313" t="str">
        <f>Startlist!$A6</f>
        <v>Lääne-Virumaa</v>
      </c>
      <c r="B4" s="313"/>
      <c r="C4" s="313"/>
      <c r="D4" s="313"/>
      <c r="E4" s="313"/>
      <c r="F4" s="313"/>
      <c r="G4" s="313"/>
    </row>
    <row r="6" ht="15">
      <c r="A6" s="11" t="s">
        <v>71</v>
      </c>
    </row>
    <row r="7" spans="1:7" ht="12.75">
      <c r="A7" s="15" t="s">
        <v>65</v>
      </c>
      <c r="B7" s="12" t="s">
        <v>48</v>
      </c>
      <c r="C7" s="13" t="s">
        <v>49</v>
      </c>
      <c r="D7" s="14" t="s">
        <v>50</v>
      </c>
      <c r="E7" s="13" t="s">
        <v>53</v>
      </c>
      <c r="F7" s="13" t="s">
        <v>70</v>
      </c>
      <c r="G7" s="32" t="s">
        <v>73</v>
      </c>
    </row>
    <row r="8" spans="1:7" ht="15" customHeight="1" hidden="1">
      <c r="A8" s="8"/>
      <c r="B8" s="9"/>
      <c r="C8" s="7"/>
      <c r="D8" s="7"/>
      <c r="E8" s="7"/>
      <c r="F8" s="33"/>
      <c r="G8" s="42"/>
    </row>
    <row r="9" spans="1:7" ht="15" customHeight="1" hidden="1">
      <c r="A9" s="8"/>
      <c r="B9" s="9"/>
      <c r="C9" s="7"/>
      <c r="D9" s="7"/>
      <c r="E9" s="7"/>
      <c r="F9" s="33"/>
      <c r="G9" s="42"/>
    </row>
    <row r="10" spans="1:7" ht="15" customHeight="1" hidden="1">
      <c r="A10" s="8"/>
      <c r="B10" s="9"/>
      <c r="C10" s="7"/>
      <c r="D10" s="7"/>
      <c r="E10" s="7"/>
      <c r="F10" s="33"/>
      <c r="G10" s="42"/>
    </row>
    <row r="11" spans="1:7" ht="15" customHeight="1" hidden="1">
      <c r="A11" s="8"/>
      <c r="B11" s="9"/>
      <c r="C11" s="7"/>
      <c r="D11" s="7"/>
      <c r="E11" s="7"/>
      <c r="F11" s="33"/>
      <c r="G11" s="42"/>
    </row>
    <row r="12" spans="1:7" ht="15" customHeight="1">
      <c r="A12" s="8" t="s">
        <v>1595</v>
      </c>
      <c r="B12" s="9" t="s">
        <v>92</v>
      </c>
      <c r="C12" s="7" t="s">
        <v>285</v>
      </c>
      <c r="D12" s="7" t="s">
        <v>171</v>
      </c>
      <c r="E12" s="7" t="s">
        <v>145</v>
      </c>
      <c r="F12" s="33" t="s">
        <v>1591</v>
      </c>
      <c r="G12" s="42" t="s">
        <v>1596</v>
      </c>
    </row>
    <row r="13" spans="1:7" ht="15" customHeight="1">
      <c r="A13" s="8" t="s">
        <v>1597</v>
      </c>
      <c r="B13" s="9" t="s">
        <v>27</v>
      </c>
      <c r="C13" s="7" t="s">
        <v>296</v>
      </c>
      <c r="D13" s="7" t="s">
        <v>297</v>
      </c>
      <c r="E13" s="7" t="s">
        <v>298</v>
      </c>
      <c r="F13" s="33" t="s">
        <v>1132</v>
      </c>
      <c r="G13" s="42" t="s">
        <v>1598</v>
      </c>
    </row>
    <row r="14" spans="1:7" ht="15" customHeight="1">
      <c r="A14" s="8" t="s">
        <v>1599</v>
      </c>
      <c r="B14" s="9" t="s">
        <v>83</v>
      </c>
      <c r="C14" s="7" t="s">
        <v>10</v>
      </c>
      <c r="D14" s="7" t="s">
        <v>137</v>
      </c>
      <c r="E14" s="7" t="s">
        <v>163</v>
      </c>
      <c r="F14" s="33" t="s">
        <v>1594</v>
      </c>
      <c r="G14" s="42" t="s">
        <v>1598</v>
      </c>
    </row>
    <row r="15" spans="1:7" ht="15" customHeight="1">
      <c r="A15" s="8" t="s">
        <v>1332</v>
      </c>
      <c r="B15" s="9" t="s">
        <v>87</v>
      </c>
      <c r="C15" s="7" t="s">
        <v>247</v>
      </c>
      <c r="D15" s="7" t="s">
        <v>248</v>
      </c>
      <c r="E15" s="7" t="s">
        <v>177</v>
      </c>
      <c r="F15" s="33" t="s">
        <v>1246</v>
      </c>
      <c r="G15" s="42" t="s">
        <v>1333</v>
      </c>
    </row>
    <row r="16" spans="1:7" ht="15" customHeight="1">
      <c r="A16" s="8" t="s">
        <v>1600</v>
      </c>
      <c r="B16" s="9" t="s">
        <v>37</v>
      </c>
      <c r="C16" s="7" t="s">
        <v>316</v>
      </c>
      <c r="D16" s="7" t="s">
        <v>317</v>
      </c>
      <c r="E16" s="7" t="s">
        <v>40</v>
      </c>
      <c r="F16" s="33" t="s">
        <v>1132</v>
      </c>
      <c r="G16" s="42" t="s">
        <v>1601</v>
      </c>
    </row>
    <row r="17" spans="1:7" ht="15" customHeight="1">
      <c r="A17" s="8" t="s">
        <v>1334</v>
      </c>
      <c r="B17" s="9" t="s">
        <v>90</v>
      </c>
      <c r="C17" s="7" t="s">
        <v>172</v>
      </c>
      <c r="D17" s="7" t="s">
        <v>173</v>
      </c>
      <c r="E17" s="7" t="s">
        <v>19</v>
      </c>
      <c r="F17" s="33" t="s">
        <v>798</v>
      </c>
      <c r="G17" s="42" t="s">
        <v>1335</v>
      </c>
    </row>
    <row r="18" spans="1:7" ht="15" customHeight="1">
      <c r="A18" s="8" t="s">
        <v>1336</v>
      </c>
      <c r="B18" s="9" t="s">
        <v>85</v>
      </c>
      <c r="C18" s="7" t="s">
        <v>307</v>
      </c>
      <c r="D18" s="7" t="s">
        <v>308</v>
      </c>
      <c r="E18" s="7" t="s">
        <v>309</v>
      </c>
      <c r="F18" s="33" t="s">
        <v>1132</v>
      </c>
      <c r="G18" s="42" t="s">
        <v>1337</v>
      </c>
    </row>
    <row r="19" spans="1:7" ht="15" customHeight="1">
      <c r="A19" s="8" t="s">
        <v>1143</v>
      </c>
      <c r="B19" s="9" t="s">
        <v>92</v>
      </c>
      <c r="C19" s="7" t="s">
        <v>229</v>
      </c>
      <c r="D19" s="7" t="s">
        <v>6</v>
      </c>
      <c r="E19" s="7" t="s">
        <v>170</v>
      </c>
      <c r="F19" s="33" t="s">
        <v>798</v>
      </c>
      <c r="G19" s="42" t="s">
        <v>1144</v>
      </c>
    </row>
    <row r="20" spans="1:7" ht="15" customHeight="1">
      <c r="A20" s="8" t="s">
        <v>1145</v>
      </c>
      <c r="B20" s="9" t="s">
        <v>85</v>
      </c>
      <c r="C20" s="7" t="s">
        <v>287</v>
      </c>
      <c r="D20" s="7" t="s">
        <v>288</v>
      </c>
      <c r="E20" s="7" t="s">
        <v>105</v>
      </c>
      <c r="F20" s="33" t="s">
        <v>798</v>
      </c>
      <c r="G20" s="42" t="s">
        <v>1144</v>
      </c>
    </row>
    <row r="21" spans="1:7" ht="15" customHeight="1">
      <c r="A21" s="8" t="s">
        <v>775</v>
      </c>
      <c r="B21" s="9" t="s">
        <v>86</v>
      </c>
      <c r="C21" s="7" t="s">
        <v>152</v>
      </c>
      <c r="D21" s="7" t="s">
        <v>273</v>
      </c>
      <c r="E21" s="7" t="s">
        <v>116</v>
      </c>
      <c r="F21" s="33" t="s">
        <v>776</v>
      </c>
      <c r="G21" s="42" t="s">
        <v>777</v>
      </c>
    </row>
    <row r="22" spans="1:7" ht="15" customHeight="1">
      <c r="A22" s="8" t="s">
        <v>1146</v>
      </c>
      <c r="B22" s="9" t="s">
        <v>85</v>
      </c>
      <c r="C22" s="7" t="s">
        <v>304</v>
      </c>
      <c r="D22" s="7" t="s">
        <v>305</v>
      </c>
      <c r="E22" s="7" t="s">
        <v>306</v>
      </c>
      <c r="F22" s="33" t="s">
        <v>1132</v>
      </c>
      <c r="G22" s="42" t="s">
        <v>1147</v>
      </c>
    </row>
    <row r="23" spans="1:7" ht="15" customHeight="1">
      <c r="A23" s="8" t="s">
        <v>963</v>
      </c>
      <c r="B23" s="9" t="s">
        <v>27</v>
      </c>
      <c r="C23" s="7" t="s">
        <v>4</v>
      </c>
      <c r="D23" s="7" t="s">
        <v>230</v>
      </c>
      <c r="E23" s="7" t="s">
        <v>231</v>
      </c>
      <c r="F23" s="33" t="s">
        <v>959</v>
      </c>
      <c r="G23" s="42" t="s">
        <v>964</v>
      </c>
    </row>
    <row r="24" spans="1:7" ht="15" customHeight="1">
      <c r="A24" s="8" t="s">
        <v>960</v>
      </c>
      <c r="B24" s="9" t="s">
        <v>87</v>
      </c>
      <c r="C24" s="7" t="s">
        <v>214</v>
      </c>
      <c r="D24" s="7" t="s">
        <v>215</v>
      </c>
      <c r="E24" s="7" t="s">
        <v>102</v>
      </c>
      <c r="F24" s="33" t="s">
        <v>798</v>
      </c>
      <c r="G24" s="42" t="s">
        <v>961</v>
      </c>
    </row>
    <row r="25" spans="1:7" ht="15" customHeight="1">
      <c r="A25" s="8" t="s">
        <v>962</v>
      </c>
      <c r="B25" s="9" t="s">
        <v>27</v>
      </c>
      <c r="C25" s="7" t="s">
        <v>3</v>
      </c>
      <c r="D25" s="7" t="s">
        <v>35</v>
      </c>
      <c r="E25" s="7" t="s">
        <v>116</v>
      </c>
      <c r="F25" s="33" t="s">
        <v>798</v>
      </c>
      <c r="G25" s="42" t="s">
        <v>961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11.0039062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12" t="str">
        <f>Startlist!$A4</f>
        <v>GROSSI TOIDUKAUBAD VIRU RALLI 2018</v>
      </c>
      <c r="B1" s="312"/>
      <c r="C1" s="312"/>
      <c r="D1" s="312"/>
      <c r="E1" s="312"/>
      <c r="F1" s="312"/>
      <c r="G1" s="312"/>
      <c r="H1" s="312"/>
      <c r="I1" s="312"/>
    </row>
    <row r="2" spans="1:9" ht="15">
      <c r="A2" s="313" t="str">
        <f>Startlist!$A5</f>
        <v>15.-16. juuni 2018</v>
      </c>
      <c r="B2" s="313"/>
      <c r="C2" s="313"/>
      <c r="D2" s="313"/>
      <c r="E2" s="313"/>
      <c r="F2" s="313"/>
      <c r="G2" s="313"/>
      <c r="H2" s="313"/>
      <c r="I2" s="313"/>
    </row>
    <row r="3" spans="1:9" ht="15">
      <c r="A3" s="313" t="str">
        <f>Startlist!$A6</f>
        <v>Lääne-Virumaa</v>
      </c>
      <c r="B3" s="313"/>
      <c r="C3" s="313"/>
      <c r="D3" s="313"/>
      <c r="E3" s="313"/>
      <c r="F3" s="313"/>
      <c r="G3" s="313"/>
      <c r="H3" s="313"/>
      <c r="I3" s="313"/>
    </row>
    <row r="5" ht="15">
      <c r="A5" s="11" t="s">
        <v>72</v>
      </c>
    </row>
    <row r="6" spans="1:9" ht="12.75">
      <c r="A6" s="274" t="s">
        <v>65</v>
      </c>
      <c r="B6" s="271" t="s">
        <v>48</v>
      </c>
      <c r="C6" s="17" t="s">
        <v>49</v>
      </c>
      <c r="D6" s="276" t="s">
        <v>50</v>
      </c>
      <c r="E6" s="276" t="s">
        <v>53</v>
      </c>
      <c r="F6" s="17" t="s">
        <v>68</v>
      </c>
      <c r="G6" s="17" t="s">
        <v>69</v>
      </c>
      <c r="H6" s="277" t="s">
        <v>66</v>
      </c>
      <c r="I6" s="278" t="s">
        <v>67</v>
      </c>
    </row>
    <row r="7" spans="1:10" ht="15" customHeight="1">
      <c r="A7" s="280">
        <v>16</v>
      </c>
      <c r="B7" s="281" t="s">
        <v>83</v>
      </c>
      <c r="C7" s="282" t="s">
        <v>10</v>
      </c>
      <c r="D7" s="282" t="s">
        <v>137</v>
      </c>
      <c r="E7" s="282" t="s">
        <v>163</v>
      </c>
      <c r="F7" s="282"/>
      <c r="G7" s="282" t="s">
        <v>897</v>
      </c>
      <c r="H7" s="283" t="s">
        <v>898</v>
      </c>
      <c r="I7" s="284" t="s">
        <v>898</v>
      </c>
      <c r="J7" s="67"/>
    </row>
    <row r="8" spans="1:10" ht="15" customHeight="1">
      <c r="A8" s="280">
        <v>58</v>
      </c>
      <c r="B8" s="281" t="s">
        <v>27</v>
      </c>
      <c r="C8" s="282" t="s">
        <v>311</v>
      </c>
      <c r="D8" s="282" t="s">
        <v>312</v>
      </c>
      <c r="E8" s="282" t="s">
        <v>313</v>
      </c>
      <c r="F8" s="282"/>
      <c r="G8" s="282" t="s">
        <v>897</v>
      </c>
      <c r="H8" s="283" t="s">
        <v>898</v>
      </c>
      <c r="I8" s="284" t="s">
        <v>898</v>
      </c>
      <c r="J8" s="67"/>
    </row>
    <row r="9" spans="1:10" ht="15" customHeight="1">
      <c r="A9" s="280" t="s">
        <v>1137</v>
      </c>
      <c r="B9" s="281" t="s">
        <v>90</v>
      </c>
      <c r="C9" s="282" t="s">
        <v>242</v>
      </c>
      <c r="D9" s="282" t="s">
        <v>243</v>
      </c>
      <c r="E9" s="282" t="s">
        <v>244</v>
      </c>
      <c r="F9" s="282" t="s">
        <v>1138</v>
      </c>
      <c r="G9" s="282" t="s">
        <v>1139</v>
      </c>
      <c r="H9" s="283" t="s">
        <v>1101</v>
      </c>
      <c r="I9" s="284" t="s">
        <v>1101</v>
      </c>
      <c r="J9" s="67"/>
    </row>
    <row r="10" spans="1:10" ht="15" customHeight="1">
      <c r="A10" s="280" t="s">
        <v>1308</v>
      </c>
      <c r="B10" s="281" t="s">
        <v>169</v>
      </c>
      <c r="C10" s="282" t="s">
        <v>1309</v>
      </c>
      <c r="D10" s="282" t="s">
        <v>1310</v>
      </c>
      <c r="E10" s="282" t="s">
        <v>253</v>
      </c>
      <c r="F10" s="282" t="s">
        <v>1311</v>
      </c>
      <c r="G10" s="282" t="s">
        <v>1312</v>
      </c>
      <c r="H10" s="283" t="s">
        <v>1194</v>
      </c>
      <c r="I10" s="284" t="s">
        <v>1194</v>
      </c>
      <c r="J10" s="67"/>
    </row>
    <row r="11" spans="1:10" ht="15" customHeight="1">
      <c r="A11" s="280" t="s">
        <v>1140</v>
      </c>
      <c r="B11" s="281" t="s">
        <v>83</v>
      </c>
      <c r="C11" s="282" t="s">
        <v>10</v>
      </c>
      <c r="D11" s="282" t="s">
        <v>137</v>
      </c>
      <c r="E11" s="282" t="s">
        <v>163</v>
      </c>
      <c r="F11" s="282" t="s">
        <v>1138</v>
      </c>
      <c r="G11" s="282" t="s">
        <v>1141</v>
      </c>
      <c r="H11" s="283" t="s">
        <v>1142</v>
      </c>
      <c r="I11" s="284" t="s">
        <v>1142</v>
      </c>
      <c r="J11" s="67"/>
    </row>
    <row r="12" spans="1:10" ht="15" customHeight="1">
      <c r="A12" s="280" t="s">
        <v>1313</v>
      </c>
      <c r="B12" s="281" t="s">
        <v>84</v>
      </c>
      <c r="C12" s="282" t="s">
        <v>290</v>
      </c>
      <c r="D12" s="282" t="s">
        <v>291</v>
      </c>
      <c r="E12" s="282" t="s">
        <v>120</v>
      </c>
      <c r="F12" s="282" t="s">
        <v>1311</v>
      </c>
      <c r="G12" s="282" t="s">
        <v>1314</v>
      </c>
      <c r="H12" s="283" t="s">
        <v>1237</v>
      </c>
      <c r="I12" s="284" t="s">
        <v>1237</v>
      </c>
      <c r="J12" s="67"/>
    </row>
    <row r="13" spans="1:10" ht="15" customHeight="1">
      <c r="A13" s="280" t="s">
        <v>1315</v>
      </c>
      <c r="B13" s="281" t="s">
        <v>27</v>
      </c>
      <c r="C13" s="282" t="s">
        <v>311</v>
      </c>
      <c r="D13" s="282" t="s">
        <v>312</v>
      </c>
      <c r="E13" s="282" t="s">
        <v>313</v>
      </c>
      <c r="F13" s="282" t="s">
        <v>1316</v>
      </c>
      <c r="G13" s="282" t="s">
        <v>1317</v>
      </c>
      <c r="H13" s="283" t="s">
        <v>1318</v>
      </c>
      <c r="I13" s="284" t="s">
        <v>1318</v>
      </c>
      <c r="J13" s="67"/>
    </row>
    <row r="14" spans="1:10" ht="15" customHeight="1">
      <c r="A14" s="279" t="s">
        <v>1319</v>
      </c>
      <c r="B14" s="285" t="s">
        <v>37</v>
      </c>
      <c r="C14" s="286" t="s">
        <v>232</v>
      </c>
      <c r="D14" s="286" t="s">
        <v>233</v>
      </c>
      <c r="E14" s="286" t="s">
        <v>40</v>
      </c>
      <c r="F14" s="286" t="s">
        <v>1311</v>
      </c>
      <c r="G14" s="286" t="s">
        <v>1320</v>
      </c>
      <c r="H14" s="287" t="s">
        <v>1307</v>
      </c>
      <c r="I14" s="288" t="s">
        <v>1307</v>
      </c>
      <c r="J14" s="67"/>
    </row>
    <row r="15" spans="1:10" ht="15" customHeight="1">
      <c r="A15" s="279" t="s">
        <v>1321</v>
      </c>
      <c r="B15" s="285" t="s">
        <v>37</v>
      </c>
      <c r="C15" s="286" t="s">
        <v>8</v>
      </c>
      <c r="D15" s="286" t="s">
        <v>9</v>
      </c>
      <c r="E15" s="286" t="s">
        <v>40</v>
      </c>
      <c r="F15" s="286" t="s">
        <v>1322</v>
      </c>
      <c r="G15" s="286" t="s">
        <v>1323</v>
      </c>
      <c r="H15" s="287" t="s">
        <v>1324</v>
      </c>
      <c r="I15" s="288"/>
      <c r="J15" s="67"/>
    </row>
    <row r="16" spans="1:10" ht="15" customHeight="1">
      <c r="A16" s="294"/>
      <c r="B16" s="272"/>
      <c r="C16" s="67"/>
      <c r="D16" s="67"/>
      <c r="E16" s="67"/>
      <c r="F16" s="67" t="s">
        <v>1316</v>
      </c>
      <c r="G16" s="67" t="s">
        <v>1325</v>
      </c>
      <c r="H16" s="273" t="s">
        <v>1142</v>
      </c>
      <c r="I16" s="295"/>
      <c r="J16" s="67"/>
    </row>
    <row r="17" spans="1:10" ht="15" customHeight="1">
      <c r="A17" s="289"/>
      <c r="B17" s="290"/>
      <c r="C17" s="291"/>
      <c r="D17" s="291"/>
      <c r="E17" s="291"/>
      <c r="F17" s="291" t="s">
        <v>1311</v>
      </c>
      <c r="G17" s="291" t="s">
        <v>1325</v>
      </c>
      <c r="H17" s="292" t="s">
        <v>1142</v>
      </c>
      <c r="I17" s="293" t="s">
        <v>1293</v>
      </c>
      <c r="J17" s="6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G41" sqref="G40:G41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9" width="19.00390625" style="0" bestFit="1" customWidth="1"/>
    <col min="10" max="10" width="19.140625" style="0" customWidth="1"/>
    <col min="11" max="11" width="19.00390625" style="0" bestFit="1" customWidth="1"/>
  </cols>
  <sheetData>
    <row r="1" spans="5:10" ht="15">
      <c r="E1" s="22"/>
      <c r="J1" s="22" t="str">
        <f>Startlist!$F1</f>
        <v> </v>
      </c>
    </row>
    <row r="2" spans="1:10" ht="15.75">
      <c r="A2" s="312" t="str">
        <f>Startlist!$A4</f>
        <v>GROSSI TOIDUKAUBAD VIRU RALLI 2018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5">
      <c r="A3" s="313" t="str">
        <f>Startlist!$A5</f>
        <v>15.-16. juuni 2018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5">
      <c r="A4" s="313" t="str">
        <f>Startlist!$A6</f>
        <v>Lääne-Virumaa</v>
      </c>
      <c r="B4" s="313"/>
      <c r="C4" s="313"/>
      <c r="D4" s="313"/>
      <c r="E4" s="313"/>
      <c r="F4" s="313"/>
      <c r="G4" s="313"/>
      <c r="H4" s="313"/>
      <c r="I4" s="313"/>
      <c r="J4" s="313"/>
    </row>
    <row r="6" spans="1:11" ht="15">
      <c r="A6" s="6" t="s">
        <v>79</v>
      </c>
      <c r="J6" s="164"/>
      <c r="K6" s="164" t="s">
        <v>1602</v>
      </c>
    </row>
    <row r="7" spans="1:11" ht="12.75">
      <c r="A7" s="167"/>
      <c r="B7" s="16"/>
      <c r="C7" s="16"/>
      <c r="D7" s="16"/>
      <c r="E7" s="17"/>
      <c r="F7" s="16"/>
      <c r="G7" s="16"/>
      <c r="H7" s="16"/>
      <c r="I7" s="16"/>
      <c r="J7" s="165"/>
      <c r="K7" s="16"/>
    </row>
    <row r="8" spans="1:11" ht="13.5" customHeight="1">
      <c r="A8" s="168"/>
      <c r="B8" s="97" t="s">
        <v>90</v>
      </c>
      <c r="C8" s="98" t="s">
        <v>169</v>
      </c>
      <c r="D8" s="98" t="s">
        <v>87</v>
      </c>
      <c r="E8" s="97" t="s">
        <v>84</v>
      </c>
      <c r="F8" s="98" t="s">
        <v>86</v>
      </c>
      <c r="G8" s="98" t="s">
        <v>83</v>
      </c>
      <c r="H8" s="98" t="s">
        <v>85</v>
      </c>
      <c r="I8" s="98" t="s">
        <v>92</v>
      </c>
      <c r="J8" s="97" t="s">
        <v>27</v>
      </c>
      <c r="K8" s="97" t="s">
        <v>37</v>
      </c>
    </row>
    <row r="9" spans="1:11" ht="12.75" customHeight="1">
      <c r="A9" s="166" t="s">
        <v>175</v>
      </c>
      <c r="B9" s="34" t="s">
        <v>409</v>
      </c>
      <c r="C9" s="34" t="s">
        <v>583</v>
      </c>
      <c r="D9" s="34" t="s">
        <v>431</v>
      </c>
      <c r="E9" s="34" t="s">
        <v>423</v>
      </c>
      <c r="F9" s="34" t="s">
        <v>605</v>
      </c>
      <c r="G9" s="34" t="s">
        <v>551</v>
      </c>
      <c r="H9" s="34" t="s">
        <v>556</v>
      </c>
      <c r="I9" s="34" t="s">
        <v>610</v>
      </c>
      <c r="J9" s="34" t="s">
        <v>684</v>
      </c>
      <c r="K9" s="34" t="s">
        <v>731</v>
      </c>
    </row>
    <row r="10" spans="1:11" ht="12.75" customHeight="1">
      <c r="A10" s="37" t="s">
        <v>802</v>
      </c>
      <c r="B10" s="35" t="s">
        <v>803</v>
      </c>
      <c r="C10" s="35" t="s">
        <v>804</v>
      </c>
      <c r="D10" s="35" t="s">
        <v>805</v>
      </c>
      <c r="E10" s="35" t="s">
        <v>806</v>
      </c>
      <c r="F10" s="35" t="s">
        <v>807</v>
      </c>
      <c r="G10" s="35" t="s">
        <v>808</v>
      </c>
      <c r="H10" s="35" t="s">
        <v>809</v>
      </c>
      <c r="I10" s="35" t="s">
        <v>810</v>
      </c>
      <c r="J10" s="35" t="s">
        <v>811</v>
      </c>
      <c r="K10" s="35" t="s">
        <v>812</v>
      </c>
    </row>
    <row r="11" spans="1:11" ht="12.75" customHeight="1">
      <c r="A11" s="38" t="s">
        <v>813</v>
      </c>
      <c r="B11" s="36" t="s">
        <v>814</v>
      </c>
      <c r="C11" s="36" t="s">
        <v>815</v>
      </c>
      <c r="D11" s="36" t="s">
        <v>816</v>
      </c>
      <c r="E11" s="36" t="s">
        <v>817</v>
      </c>
      <c r="F11" s="36" t="s">
        <v>818</v>
      </c>
      <c r="G11" s="36" t="s">
        <v>819</v>
      </c>
      <c r="H11" s="36" t="s">
        <v>820</v>
      </c>
      <c r="I11" s="36" t="s">
        <v>821</v>
      </c>
      <c r="J11" s="36" t="s">
        <v>822</v>
      </c>
      <c r="K11" s="36" t="s">
        <v>823</v>
      </c>
    </row>
    <row r="12" spans="1:11" ht="12.75" customHeight="1">
      <c r="A12" s="166" t="s">
        <v>824</v>
      </c>
      <c r="B12" s="34" t="s">
        <v>410</v>
      </c>
      <c r="C12" s="34" t="s">
        <v>584</v>
      </c>
      <c r="D12" s="34" t="s">
        <v>432</v>
      </c>
      <c r="E12" s="34" t="s">
        <v>424</v>
      </c>
      <c r="F12" s="34" t="s">
        <v>566</v>
      </c>
      <c r="G12" s="34" t="s">
        <v>552</v>
      </c>
      <c r="H12" s="34" t="s">
        <v>601</v>
      </c>
      <c r="I12" s="34" t="s">
        <v>557</v>
      </c>
      <c r="J12" s="34" t="s">
        <v>696</v>
      </c>
      <c r="K12" s="34" t="s">
        <v>738</v>
      </c>
    </row>
    <row r="13" spans="1:11" ht="12.75" customHeight="1">
      <c r="A13" s="37" t="s">
        <v>825</v>
      </c>
      <c r="B13" s="35" t="s">
        <v>826</v>
      </c>
      <c r="C13" s="35" t="s">
        <v>827</v>
      </c>
      <c r="D13" s="35" t="s">
        <v>828</v>
      </c>
      <c r="E13" s="35" t="s">
        <v>829</v>
      </c>
      <c r="F13" s="35" t="s">
        <v>830</v>
      </c>
      <c r="G13" s="35" t="s">
        <v>831</v>
      </c>
      <c r="H13" s="35" t="s">
        <v>832</v>
      </c>
      <c r="I13" s="35" t="s">
        <v>833</v>
      </c>
      <c r="J13" s="35" t="s">
        <v>834</v>
      </c>
      <c r="K13" s="35" t="s">
        <v>835</v>
      </c>
    </row>
    <row r="14" spans="1:11" ht="12.75" customHeight="1">
      <c r="A14" s="37" t="s">
        <v>836</v>
      </c>
      <c r="B14" s="39" t="s">
        <v>814</v>
      </c>
      <c r="C14" s="36" t="s">
        <v>815</v>
      </c>
      <c r="D14" s="36" t="s">
        <v>816</v>
      </c>
      <c r="E14" s="36" t="s">
        <v>817</v>
      </c>
      <c r="F14" s="36" t="s">
        <v>837</v>
      </c>
      <c r="G14" s="36" t="s">
        <v>819</v>
      </c>
      <c r="H14" s="36" t="s">
        <v>838</v>
      </c>
      <c r="I14" s="36" t="s">
        <v>821</v>
      </c>
      <c r="J14" s="36" t="s">
        <v>839</v>
      </c>
      <c r="K14" s="36" t="s">
        <v>840</v>
      </c>
    </row>
    <row r="15" spans="1:11" ht="12.75" customHeight="1">
      <c r="A15" s="298" t="s">
        <v>1603</v>
      </c>
      <c r="B15" s="34" t="s">
        <v>965</v>
      </c>
      <c r="C15" s="34" t="s">
        <v>1013</v>
      </c>
      <c r="D15" s="34" t="s">
        <v>409</v>
      </c>
      <c r="E15" s="34" t="s">
        <v>969</v>
      </c>
      <c r="F15" s="34" t="s">
        <v>1018</v>
      </c>
      <c r="G15" s="34" t="s">
        <v>991</v>
      </c>
      <c r="H15" s="34" t="s">
        <v>998</v>
      </c>
      <c r="I15" s="34" t="s">
        <v>1035</v>
      </c>
      <c r="J15" s="34" t="s">
        <v>1062</v>
      </c>
      <c r="K15" s="34" t="s">
        <v>1108</v>
      </c>
    </row>
    <row r="16" spans="1:11" ht="12.75" customHeight="1">
      <c r="A16" s="299" t="s">
        <v>1604</v>
      </c>
      <c r="B16" s="35" t="s">
        <v>1605</v>
      </c>
      <c r="C16" s="35" t="s">
        <v>1606</v>
      </c>
      <c r="D16" s="35" t="s">
        <v>1607</v>
      </c>
      <c r="E16" s="35" t="s">
        <v>1608</v>
      </c>
      <c r="F16" s="35" t="s">
        <v>1609</v>
      </c>
      <c r="G16" s="35" t="s">
        <v>1610</v>
      </c>
      <c r="H16" s="35" t="s">
        <v>1611</v>
      </c>
      <c r="I16" s="35" t="s">
        <v>1612</v>
      </c>
      <c r="J16" s="35" t="s">
        <v>1613</v>
      </c>
      <c r="K16" s="35" t="s">
        <v>1614</v>
      </c>
    </row>
    <row r="17" spans="1:11" ht="12.75" customHeight="1">
      <c r="A17" s="299" t="s">
        <v>1615</v>
      </c>
      <c r="B17" s="39" t="s">
        <v>814</v>
      </c>
      <c r="C17" s="39" t="s">
        <v>815</v>
      </c>
      <c r="D17" s="39" t="s">
        <v>816</v>
      </c>
      <c r="E17" s="39" t="s">
        <v>817</v>
      </c>
      <c r="F17" s="39" t="s">
        <v>818</v>
      </c>
      <c r="G17" s="39" t="s">
        <v>819</v>
      </c>
      <c r="H17" s="39" t="s">
        <v>820</v>
      </c>
      <c r="I17" s="39" t="s">
        <v>1616</v>
      </c>
      <c r="J17" s="39" t="s">
        <v>822</v>
      </c>
      <c r="K17" s="39" t="s">
        <v>823</v>
      </c>
    </row>
    <row r="18" spans="1:11" ht="12.75" customHeight="1">
      <c r="A18" s="300"/>
      <c r="B18" s="36"/>
      <c r="C18" s="36"/>
      <c r="D18" s="36"/>
      <c r="E18" s="36"/>
      <c r="F18" s="36"/>
      <c r="G18" s="36"/>
      <c r="H18" s="36"/>
      <c r="I18" s="36"/>
      <c r="J18" s="36"/>
      <c r="K18" s="36" t="s">
        <v>1617</v>
      </c>
    </row>
    <row r="19" spans="1:11" ht="12.75" customHeight="1">
      <c r="A19" s="297" t="s">
        <v>1618</v>
      </c>
      <c r="B19" s="39" t="s">
        <v>966</v>
      </c>
      <c r="C19" s="34" t="s">
        <v>1012</v>
      </c>
      <c r="D19" s="34" t="s">
        <v>971</v>
      </c>
      <c r="E19" s="34" t="s">
        <v>970</v>
      </c>
      <c r="F19" s="34" t="s">
        <v>1019</v>
      </c>
      <c r="G19" s="34" t="s">
        <v>992</v>
      </c>
      <c r="H19" s="34" t="s">
        <v>692</v>
      </c>
      <c r="I19" s="34" t="s">
        <v>1023</v>
      </c>
      <c r="J19" s="34" t="s">
        <v>1063</v>
      </c>
      <c r="K19" s="34" t="s">
        <v>1081</v>
      </c>
    </row>
    <row r="20" spans="1:11" ht="12.75" customHeight="1">
      <c r="A20" s="37" t="s">
        <v>1619</v>
      </c>
      <c r="B20" s="35" t="s">
        <v>1620</v>
      </c>
      <c r="C20" s="35" t="s">
        <v>1621</v>
      </c>
      <c r="D20" s="35" t="s">
        <v>1622</v>
      </c>
      <c r="E20" s="35" t="s">
        <v>1623</v>
      </c>
      <c r="F20" s="35" t="s">
        <v>1624</v>
      </c>
      <c r="G20" s="35" t="s">
        <v>1625</v>
      </c>
      <c r="H20" s="35" t="s">
        <v>1626</v>
      </c>
      <c r="I20" s="35" t="s">
        <v>1627</v>
      </c>
      <c r="J20" s="35" t="s">
        <v>1628</v>
      </c>
      <c r="K20" s="35" t="s">
        <v>1629</v>
      </c>
    </row>
    <row r="21" spans="1:11" ht="12.75" customHeight="1">
      <c r="A21" s="38" t="s">
        <v>1630</v>
      </c>
      <c r="B21" s="36" t="s">
        <v>814</v>
      </c>
      <c r="C21" s="36" t="s">
        <v>1631</v>
      </c>
      <c r="D21" s="36" t="s">
        <v>816</v>
      </c>
      <c r="E21" s="36" t="s">
        <v>817</v>
      </c>
      <c r="F21" s="36" t="s">
        <v>818</v>
      </c>
      <c r="G21" s="36" t="s">
        <v>819</v>
      </c>
      <c r="H21" s="36" t="s">
        <v>1632</v>
      </c>
      <c r="I21" s="36" t="s">
        <v>821</v>
      </c>
      <c r="J21" s="36" t="s">
        <v>822</v>
      </c>
      <c r="K21" s="36"/>
    </row>
    <row r="22" spans="1:11" ht="12.75" customHeight="1">
      <c r="A22" s="166" t="s">
        <v>1633</v>
      </c>
      <c r="B22" s="34" t="s">
        <v>1153</v>
      </c>
      <c r="C22" s="34" t="s">
        <v>1192</v>
      </c>
      <c r="D22" s="34" t="s">
        <v>1163</v>
      </c>
      <c r="E22" s="34" t="s">
        <v>1157</v>
      </c>
      <c r="F22" s="34" t="s">
        <v>1214</v>
      </c>
      <c r="G22" s="34" t="s">
        <v>1175</v>
      </c>
      <c r="H22" s="34" t="s">
        <v>1204</v>
      </c>
      <c r="I22" s="34" t="s">
        <v>1208</v>
      </c>
      <c r="J22" s="34" t="s">
        <v>1254</v>
      </c>
      <c r="K22" s="34" t="s">
        <v>1305</v>
      </c>
    </row>
    <row r="23" spans="1:11" ht="12.75" customHeight="1">
      <c r="A23" s="37" t="s">
        <v>1634</v>
      </c>
      <c r="B23" s="35" t="s">
        <v>1635</v>
      </c>
      <c r="C23" s="35" t="s">
        <v>1636</v>
      </c>
      <c r="D23" s="35" t="s">
        <v>1637</v>
      </c>
      <c r="E23" s="35" t="s">
        <v>1638</v>
      </c>
      <c r="F23" s="35" t="s">
        <v>1639</v>
      </c>
      <c r="G23" s="35" t="s">
        <v>1640</v>
      </c>
      <c r="H23" s="35" t="s">
        <v>1641</v>
      </c>
      <c r="I23" s="35" t="s">
        <v>1642</v>
      </c>
      <c r="J23" s="35" t="s">
        <v>1643</v>
      </c>
      <c r="K23" s="35" t="s">
        <v>1644</v>
      </c>
    </row>
    <row r="24" spans="1:11" ht="12.75" customHeight="1">
      <c r="A24" s="38" t="s">
        <v>1645</v>
      </c>
      <c r="B24" s="36" t="s">
        <v>814</v>
      </c>
      <c r="C24" s="36" t="s">
        <v>1631</v>
      </c>
      <c r="D24" s="36" t="s">
        <v>1646</v>
      </c>
      <c r="E24" s="36" t="s">
        <v>817</v>
      </c>
      <c r="F24" s="36" t="s">
        <v>818</v>
      </c>
      <c r="G24" s="36" t="s">
        <v>819</v>
      </c>
      <c r="H24" s="36" t="s">
        <v>820</v>
      </c>
      <c r="I24" s="36" t="s">
        <v>821</v>
      </c>
      <c r="J24" s="36" t="s">
        <v>822</v>
      </c>
      <c r="K24" s="36" t="s">
        <v>1617</v>
      </c>
    </row>
    <row r="25" spans="1:11" ht="12.75" customHeight="1">
      <c r="A25" s="166" t="s">
        <v>1647</v>
      </c>
      <c r="B25" s="34" t="s">
        <v>1154</v>
      </c>
      <c r="C25" s="34" t="s">
        <v>1193</v>
      </c>
      <c r="D25" s="34" t="s">
        <v>638</v>
      </c>
      <c r="E25" s="34" t="s">
        <v>1158</v>
      </c>
      <c r="F25" s="34" t="s">
        <v>1220</v>
      </c>
      <c r="G25" s="34" t="s">
        <v>1176</v>
      </c>
      <c r="H25" s="34" t="s">
        <v>1205</v>
      </c>
      <c r="I25" s="34" t="s">
        <v>1212</v>
      </c>
      <c r="J25" s="34" t="s">
        <v>1255</v>
      </c>
      <c r="K25" s="34" t="s">
        <v>1260</v>
      </c>
    </row>
    <row r="26" spans="1:11" ht="12.75" customHeight="1">
      <c r="A26" s="37" t="s">
        <v>1648</v>
      </c>
      <c r="B26" s="35" t="s">
        <v>1649</v>
      </c>
      <c r="C26" s="35" t="s">
        <v>1650</v>
      </c>
      <c r="D26" s="35" t="s">
        <v>1651</v>
      </c>
      <c r="E26" s="35" t="s">
        <v>1652</v>
      </c>
      <c r="F26" s="35" t="s">
        <v>1653</v>
      </c>
      <c r="G26" s="35" t="s">
        <v>1654</v>
      </c>
      <c r="H26" s="35" t="s">
        <v>1655</v>
      </c>
      <c r="I26" s="35" t="s">
        <v>1656</v>
      </c>
      <c r="J26" s="35" t="s">
        <v>1657</v>
      </c>
      <c r="K26" s="35" t="s">
        <v>1658</v>
      </c>
    </row>
    <row r="27" spans="1:11" ht="12.75" customHeight="1">
      <c r="A27" s="37" t="s">
        <v>1630</v>
      </c>
      <c r="B27" s="39" t="s">
        <v>814</v>
      </c>
      <c r="C27" s="36" t="s">
        <v>1631</v>
      </c>
      <c r="D27" s="36" t="s">
        <v>816</v>
      </c>
      <c r="E27" s="36" t="s">
        <v>817</v>
      </c>
      <c r="F27" s="36" t="s">
        <v>837</v>
      </c>
      <c r="G27" s="36" t="s">
        <v>819</v>
      </c>
      <c r="H27" s="36" t="s">
        <v>820</v>
      </c>
      <c r="I27" s="36" t="s">
        <v>821</v>
      </c>
      <c r="J27" s="36" t="s">
        <v>822</v>
      </c>
      <c r="K27" s="36" t="s">
        <v>823</v>
      </c>
    </row>
    <row r="28" spans="1:11" ht="12.75" customHeight="1">
      <c r="A28" s="166" t="s">
        <v>1659</v>
      </c>
      <c r="B28" s="34" t="s">
        <v>1339</v>
      </c>
      <c r="C28" s="34" t="s">
        <v>1412</v>
      </c>
      <c r="D28" s="34" t="s">
        <v>1410</v>
      </c>
      <c r="E28" s="34" t="s">
        <v>1343</v>
      </c>
      <c r="F28" s="34" t="s">
        <v>1384</v>
      </c>
      <c r="G28" s="34" t="s">
        <v>1362</v>
      </c>
      <c r="H28" s="34" t="s">
        <v>1365</v>
      </c>
      <c r="I28" s="34" t="s">
        <v>1401</v>
      </c>
      <c r="J28" s="34" t="s">
        <v>1415</v>
      </c>
      <c r="K28" s="34" t="s">
        <v>1446</v>
      </c>
    </row>
    <row r="29" spans="1:11" ht="12.75" customHeight="1">
      <c r="A29" s="37" t="s">
        <v>1660</v>
      </c>
      <c r="B29" s="35" t="s">
        <v>1661</v>
      </c>
      <c r="C29" s="35" t="s">
        <v>1662</v>
      </c>
      <c r="D29" s="35" t="s">
        <v>1663</v>
      </c>
      <c r="E29" s="35" t="s">
        <v>1664</v>
      </c>
      <c r="F29" s="35" t="s">
        <v>1665</v>
      </c>
      <c r="G29" s="35" t="s">
        <v>1666</v>
      </c>
      <c r="H29" s="35" t="s">
        <v>1667</v>
      </c>
      <c r="I29" s="35" t="s">
        <v>1668</v>
      </c>
      <c r="J29" s="35" t="s">
        <v>1669</v>
      </c>
      <c r="K29" s="35" t="s">
        <v>1670</v>
      </c>
    </row>
    <row r="30" spans="1:11" ht="12.75" customHeight="1">
      <c r="A30" s="37" t="s">
        <v>1671</v>
      </c>
      <c r="B30" s="39" t="s">
        <v>814</v>
      </c>
      <c r="C30" s="36" t="s">
        <v>1631</v>
      </c>
      <c r="D30" s="36" t="s">
        <v>816</v>
      </c>
      <c r="E30" s="36" t="s">
        <v>817</v>
      </c>
      <c r="F30" s="36" t="s">
        <v>837</v>
      </c>
      <c r="G30" s="36" t="s">
        <v>819</v>
      </c>
      <c r="H30" s="36" t="s">
        <v>820</v>
      </c>
      <c r="I30" s="36" t="s">
        <v>1672</v>
      </c>
      <c r="J30" s="36" t="s">
        <v>822</v>
      </c>
      <c r="K30" s="36" t="s">
        <v>1617</v>
      </c>
    </row>
    <row r="31" spans="1:11" ht="12.75" customHeight="1">
      <c r="A31" s="166" t="s">
        <v>1673</v>
      </c>
      <c r="B31" s="34" t="s">
        <v>1340</v>
      </c>
      <c r="C31" s="34" t="s">
        <v>1413</v>
      </c>
      <c r="D31" s="34" t="s">
        <v>1351</v>
      </c>
      <c r="E31" s="34" t="s">
        <v>1344</v>
      </c>
      <c r="F31" s="34" t="s">
        <v>1378</v>
      </c>
      <c r="G31" s="34" t="s">
        <v>1363</v>
      </c>
      <c r="H31" s="34" t="s">
        <v>1369</v>
      </c>
      <c r="I31" s="34" t="s">
        <v>1402</v>
      </c>
      <c r="J31" s="34" t="s">
        <v>1416</v>
      </c>
      <c r="K31" s="34" t="s">
        <v>1447</v>
      </c>
    </row>
    <row r="32" spans="1:11" ht="12.75" customHeight="1">
      <c r="A32" s="37" t="s">
        <v>1674</v>
      </c>
      <c r="B32" s="35" t="s">
        <v>1675</v>
      </c>
      <c r="C32" s="35" t="s">
        <v>1676</v>
      </c>
      <c r="D32" s="35" t="s">
        <v>1677</v>
      </c>
      <c r="E32" s="35" t="s">
        <v>1678</v>
      </c>
      <c r="F32" s="35" t="s">
        <v>1679</v>
      </c>
      <c r="G32" s="35" t="s">
        <v>1680</v>
      </c>
      <c r="H32" s="35" t="s">
        <v>1681</v>
      </c>
      <c r="I32" s="35" t="s">
        <v>1612</v>
      </c>
      <c r="J32" s="35" t="s">
        <v>1682</v>
      </c>
      <c r="K32" s="35" t="s">
        <v>1683</v>
      </c>
    </row>
    <row r="33" spans="1:11" ht="12.75" customHeight="1">
      <c r="A33" s="37" t="s">
        <v>1684</v>
      </c>
      <c r="B33" s="39" t="s">
        <v>814</v>
      </c>
      <c r="C33" s="36" t="s">
        <v>1631</v>
      </c>
      <c r="D33" s="36" t="s">
        <v>1646</v>
      </c>
      <c r="E33" s="36" t="s">
        <v>817</v>
      </c>
      <c r="F33" s="36" t="s">
        <v>818</v>
      </c>
      <c r="G33" s="36" t="s">
        <v>819</v>
      </c>
      <c r="H33" s="36" t="s">
        <v>1632</v>
      </c>
      <c r="I33" s="36" t="s">
        <v>1672</v>
      </c>
      <c r="J33" s="36" t="s">
        <v>822</v>
      </c>
      <c r="K33" s="36" t="s">
        <v>1617</v>
      </c>
    </row>
    <row r="34" spans="1:11" ht="12.75" customHeight="1">
      <c r="A34" s="166" t="s">
        <v>1685</v>
      </c>
      <c r="B34" s="34" t="s">
        <v>1456</v>
      </c>
      <c r="C34" s="34" t="s">
        <v>1538</v>
      </c>
      <c r="D34" s="34" t="s">
        <v>1535</v>
      </c>
      <c r="E34" s="34" t="s">
        <v>1461</v>
      </c>
      <c r="F34" s="34" t="s">
        <v>1506</v>
      </c>
      <c r="G34" s="34" t="s">
        <v>1485</v>
      </c>
      <c r="H34" s="34" t="s">
        <v>1482</v>
      </c>
      <c r="I34" s="34" t="s">
        <v>1498</v>
      </c>
      <c r="J34" s="34" t="s">
        <v>1541</v>
      </c>
      <c r="K34" s="34" t="s">
        <v>1553</v>
      </c>
    </row>
    <row r="35" spans="1:11" ht="12.75" customHeight="1">
      <c r="A35" s="37" t="s">
        <v>1686</v>
      </c>
      <c r="B35" s="35" t="s">
        <v>1687</v>
      </c>
      <c r="C35" s="35" t="s">
        <v>1688</v>
      </c>
      <c r="D35" s="35" t="s">
        <v>1689</v>
      </c>
      <c r="E35" s="35" t="s">
        <v>1690</v>
      </c>
      <c r="F35" s="35" t="s">
        <v>1691</v>
      </c>
      <c r="G35" s="35" t="s">
        <v>1692</v>
      </c>
      <c r="H35" s="35" t="s">
        <v>1693</v>
      </c>
      <c r="I35" s="35" t="s">
        <v>1694</v>
      </c>
      <c r="J35" s="35" t="s">
        <v>1695</v>
      </c>
      <c r="K35" s="35" t="s">
        <v>1696</v>
      </c>
    </row>
    <row r="36" spans="1:11" ht="12.75" customHeight="1">
      <c r="A36" s="38" t="s">
        <v>1697</v>
      </c>
      <c r="B36" s="36" t="s">
        <v>814</v>
      </c>
      <c r="C36" s="36" t="s">
        <v>1631</v>
      </c>
      <c r="D36" s="36" t="s">
        <v>816</v>
      </c>
      <c r="E36" s="36" t="s">
        <v>817</v>
      </c>
      <c r="F36" s="36" t="s">
        <v>837</v>
      </c>
      <c r="G36" s="36" t="s">
        <v>819</v>
      </c>
      <c r="H36" s="36" t="s">
        <v>820</v>
      </c>
      <c r="I36" s="36" t="s">
        <v>821</v>
      </c>
      <c r="J36" s="36" t="s">
        <v>822</v>
      </c>
      <c r="K36" s="36" t="s">
        <v>823</v>
      </c>
    </row>
    <row r="38" ht="12.75">
      <c r="A38" s="10" t="s">
        <v>1698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1"/>
      <c r="B1" s="41"/>
      <c r="C1" s="41"/>
      <c r="D1" s="143" t="str">
        <f>Startlist!$F1</f>
        <v> </v>
      </c>
      <c r="E1" s="41"/>
      <c r="F1" s="41"/>
      <c r="G1" s="41"/>
      <c r="H1" s="41"/>
      <c r="I1" s="41"/>
      <c r="J1" s="41"/>
      <c r="K1" s="41"/>
      <c r="L1" s="41"/>
      <c r="M1" s="41"/>
    </row>
    <row r="2" spans="1:13" ht="12.75" customHeight="1">
      <c r="A2" s="307" t="str">
        <f>Startlist!$A4</f>
        <v>GROSSI TOIDUKAUBAD VIRU RALLI 2018</v>
      </c>
      <c r="B2" s="307"/>
      <c r="C2" s="307"/>
      <c r="D2" s="307"/>
      <c r="E2" s="307"/>
      <c r="F2" s="307"/>
      <c r="G2" s="41"/>
      <c r="H2" s="41"/>
      <c r="I2" s="41"/>
      <c r="J2" s="41"/>
      <c r="K2" s="41"/>
      <c r="L2" s="41"/>
      <c r="M2" s="41"/>
    </row>
    <row r="3" spans="1:13" ht="15" customHeight="1">
      <c r="A3" s="170"/>
      <c r="B3" s="170"/>
      <c r="C3" s="308" t="str">
        <f>Startlist!$A5</f>
        <v>15.-16. juuni 2018</v>
      </c>
      <c r="D3" s="308"/>
      <c r="E3" s="308"/>
      <c r="F3" s="170"/>
      <c r="G3" s="41"/>
      <c r="H3" s="41"/>
      <c r="I3" s="41"/>
      <c r="J3" s="41"/>
      <c r="K3" s="41"/>
      <c r="L3" s="41"/>
      <c r="M3" s="41"/>
    </row>
    <row r="4" spans="1:13" ht="15" customHeight="1">
      <c r="A4" s="170"/>
      <c r="B4" s="170"/>
      <c r="C4" s="308" t="str">
        <f>Startlist!$A6</f>
        <v>Lääne-Virumaa</v>
      </c>
      <c r="D4" s="308"/>
      <c r="E4" s="308"/>
      <c r="F4" s="170"/>
      <c r="G4" s="41"/>
      <c r="H4" s="41"/>
      <c r="I4" s="41"/>
      <c r="J4" s="41"/>
      <c r="K4" s="41"/>
      <c r="L4" s="41"/>
      <c r="M4" s="41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75">
      <c r="A6" s="41"/>
      <c r="B6" s="41"/>
      <c r="C6" s="41"/>
      <c r="D6" s="41"/>
      <c r="E6" s="41"/>
      <c r="F6" s="45"/>
      <c r="G6" s="45"/>
      <c r="H6" s="41"/>
      <c r="I6" s="41"/>
      <c r="J6" s="41"/>
      <c r="K6" s="41"/>
      <c r="L6" s="41"/>
      <c r="M6" s="41"/>
    </row>
    <row r="7" spans="3:13" ht="12.75">
      <c r="C7" s="315" t="s">
        <v>74</v>
      </c>
      <c r="D7" s="316"/>
      <c r="E7" s="23" t="s">
        <v>80</v>
      </c>
      <c r="F7" s="45"/>
      <c r="G7" s="45"/>
      <c r="H7" s="41"/>
      <c r="I7" s="41"/>
      <c r="J7" s="41"/>
      <c r="K7" s="41"/>
      <c r="L7" s="41"/>
      <c r="M7" s="41"/>
    </row>
    <row r="8" spans="1:13" ht="18.75" customHeight="1">
      <c r="A8" s="41"/>
      <c r="B8" s="41"/>
      <c r="C8" s="160" t="s">
        <v>90</v>
      </c>
      <c r="D8" s="161"/>
      <c r="E8" s="162">
        <v>6</v>
      </c>
      <c r="F8" s="45"/>
      <c r="G8" s="46"/>
      <c r="H8" s="41"/>
      <c r="I8" s="41"/>
      <c r="J8" s="41"/>
      <c r="K8" s="41"/>
      <c r="L8" s="41"/>
      <c r="M8" s="41"/>
    </row>
    <row r="9" spans="1:13" ht="18.75" customHeight="1">
      <c r="A9" s="41"/>
      <c r="B9" s="41"/>
      <c r="C9" s="160" t="s">
        <v>169</v>
      </c>
      <c r="D9" s="161"/>
      <c r="E9" s="162">
        <v>2</v>
      </c>
      <c r="F9" s="44"/>
      <c r="G9" s="47"/>
      <c r="H9" s="41"/>
      <c r="I9" s="41"/>
      <c r="J9" s="41"/>
      <c r="K9" s="41"/>
      <c r="L9" s="41"/>
      <c r="M9" s="41"/>
    </row>
    <row r="10" spans="1:13" ht="18.75" customHeight="1">
      <c r="A10" s="41"/>
      <c r="B10" s="41"/>
      <c r="C10" s="160" t="s">
        <v>87</v>
      </c>
      <c r="D10" s="161"/>
      <c r="E10" s="162">
        <v>7</v>
      </c>
      <c r="F10" s="44"/>
      <c r="G10" s="47"/>
      <c r="H10" s="41"/>
      <c r="I10" s="41"/>
      <c r="J10" s="41"/>
      <c r="K10" s="41"/>
      <c r="L10" s="41"/>
      <c r="M10" s="41"/>
    </row>
    <row r="11" spans="1:13" ht="18.75" customHeight="1">
      <c r="A11" s="41"/>
      <c r="B11" s="41"/>
      <c r="C11" s="160" t="s">
        <v>84</v>
      </c>
      <c r="D11" s="161"/>
      <c r="E11" s="233">
        <v>6</v>
      </c>
      <c r="F11" s="44"/>
      <c r="G11" s="47"/>
      <c r="H11" s="41"/>
      <c r="I11" s="41"/>
      <c r="J11" s="41"/>
      <c r="K11" s="41"/>
      <c r="L11" s="41"/>
      <c r="M11" s="41"/>
    </row>
    <row r="12" spans="1:13" ht="18.75" customHeight="1">
      <c r="A12" s="41"/>
      <c r="B12" s="41"/>
      <c r="C12" s="160" t="s">
        <v>86</v>
      </c>
      <c r="D12" s="161"/>
      <c r="E12" s="233">
        <v>5</v>
      </c>
      <c r="F12" s="44"/>
      <c r="G12" s="47"/>
      <c r="H12" s="41"/>
      <c r="I12" s="41"/>
      <c r="J12" s="41"/>
      <c r="K12" s="41"/>
      <c r="L12" s="41"/>
      <c r="M12" s="41"/>
    </row>
    <row r="13" spans="1:13" ht="18.75" customHeight="1">
      <c r="A13" s="41"/>
      <c r="B13" s="41"/>
      <c r="C13" s="160" t="s">
        <v>83</v>
      </c>
      <c r="D13" s="161"/>
      <c r="E13" s="233">
        <v>6</v>
      </c>
      <c r="F13" s="44"/>
      <c r="G13" s="47"/>
      <c r="H13" s="41"/>
      <c r="I13" s="41"/>
      <c r="J13" s="41"/>
      <c r="K13" s="41"/>
      <c r="L13" s="41"/>
      <c r="M13" s="41"/>
    </row>
    <row r="14" spans="1:13" ht="18.75" customHeight="1">
      <c r="A14" s="41"/>
      <c r="B14" s="41"/>
      <c r="C14" s="160" t="s">
        <v>85</v>
      </c>
      <c r="D14" s="161"/>
      <c r="E14" s="233">
        <v>10</v>
      </c>
      <c r="F14" s="44"/>
      <c r="G14" s="47"/>
      <c r="H14" s="41"/>
      <c r="I14" s="41"/>
      <c r="J14" s="41"/>
      <c r="K14" s="41"/>
      <c r="L14" s="41"/>
      <c r="M14" s="41"/>
    </row>
    <row r="15" spans="1:13" ht="18.75" customHeight="1">
      <c r="A15" s="41"/>
      <c r="B15" s="41"/>
      <c r="C15" s="160" t="s">
        <v>92</v>
      </c>
      <c r="D15" s="161"/>
      <c r="E15" s="233">
        <v>6</v>
      </c>
      <c r="F15" s="44"/>
      <c r="G15" s="47"/>
      <c r="H15" s="41"/>
      <c r="I15" s="41"/>
      <c r="J15" s="41"/>
      <c r="K15" s="41"/>
      <c r="L15" s="41"/>
      <c r="M15" s="41"/>
    </row>
    <row r="16" spans="1:13" ht="18.75" customHeight="1">
      <c r="A16" s="41"/>
      <c r="B16" s="41"/>
      <c r="C16" s="160" t="s">
        <v>27</v>
      </c>
      <c r="D16" s="161"/>
      <c r="E16" s="162">
        <v>6</v>
      </c>
      <c r="F16" s="44"/>
      <c r="G16" s="43"/>
      <c r="H16" s="41"/>
      <c r="I16" s="41"/>
      <c r="J16" s="41"/>
      <c r="K16" s="41"/>
      <c r="L16" s="41"/>
      <c r="M16" s="41"/>
    </row>
    <row r="17" spans="1:13" ht="18.75" customHeight="1">
      <c r="A17" s="41"/>
      <c r="B17" s="41"/>
      <c r="C17" s="160" t="s">
        <v>37</v>
      </c>
      <c r="D17" s="161"/>
      <c r="E17" s="162">
        <v>8</v>
      </c>
      <c r="F17" s="44"/>
      <c r="G17" s="41"/>
      <c r="H17" s="41"/>
      <c r="I17" s="41"/>
      <c r="J17" s="41"/>
      <c r="K17" s="41"/>
      <c r="L17" s="41"/>
      <c r="M17" s="41"/>
    </row>
    <row r="18" spans="1:13" ht="19.5" customHeight="1">
      <c r="A18" s="41"/>
      <c r="B18" s="41"/>
      <c r="C18" s="202" t="s">
        <v>75</v>
      </c>
      <c r="D18" s="203"/>
      <c r="E18" s="204">
        <f>SUM(E8:E17)</f>
        <v>62</v>
      </c>
      <c r="F18" s="45"/>
      <c r="G18" s="41"/>
      <c r="H18" s="41"/>
      <c r="I18" s="41"/>
      <c r="J18" s="41"/>
      <c r="K18" s="41"/>
      <c r="L18" s="41"/>
      <c r="M18" s="41"/>
    </row>
    <row r="19" spans="1:13" ht="19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9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9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9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2018-06-16T17:16:01Z</cp:lastPrinted>
  <dcterms:created xsi:type="dcterms:W3CDTF">2004-09-28T13:23:33Z</dcterms:created>
  <dcterms:modified xsi:type="dcterms:W3CDTF">2018-06-16T17:50:55Z</dcterms:modified>
  <cp:category/>
  <cp:version/>
  <cp:contentType/>
  <cp:contentStatus/>
</cp:coreProperties>
</file>